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cenbls03\55ushioechu$\05_事務職員\企画調整室\ホームページ\開けないでください\page\yousiki\2 人事\"/>
    </mc:Choice>
  </mc:AlternateContent>
  <bookViews>
    <workbookView xWindow="0" yWindow="0" windowWidth="24000" windowHeight="9930"/>
  </bookViews>
  <sheets>
    <sheet name="試算額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I21" i="1"/>
  <c r="I20" i="1"/>
  <c r="I19" i="1"/>
  <c r="I18" i="1"/>
  <c r="I17" i="1"/>
  <c r="K14" i="1" l="1"/>
  <c r="I14" i="1"/>
  <c r="H23" i="1"/>
  <c r="C37" i="1" l="1"/>
  <c r="C11" i="1" l="1"/>
  <c r="C31" i="1" s="1"/>
  <c r="G31" i="1" s="1"/>
  <c r="Q19" i="1" l="1"/>
  <c r="P19" i="1"/>
  <c r="Q22" i="1" l="1"/>
  <c r="Q21" i="1"/>
  <c r="Q20" i="1"/>
  <c r="P22" i="1"/>
  <c r="P21" i="1"/>
  <c r="P20" i="1"/>
  <c r="E37" i="1" l="1"/>
  <c r="G37" i="1" s="1"/>
  <c r="C45" i="1" l="1"/>
  <c r="C41" i="1"/>
  <c r="K19" i="1"/>
  <c r="K18" i="1"/>
  <c r="K17" i="1"/>
  <c r="E57" i="1"/>
  <c r="E54" i="1"/>
  <c r="E45" i="1"/>
  <c r="G45" i="1" l="1"/>
  <c r="K23" i="1"/>
  <c r="I23" i="1"/>
  <c r="C47" i="1"/>
  <c r="G47" i="1" s="1"/>
  <c r="C39" i="1"/>
  <c r="G39" i="1" l="1"/>
  <c r="E41" i="1" s="1"/>
  <c r="G41" i="1" s="1"/>
  <c r="H41" i="1" s="1"/>
  <c r="E53" i="1" s="1"/>
  <c r="C33" i="1" l="1"/>
  <c r="G33" i="1" s="1"/>
  <c r="C49" i="1"/>
  <c r="E49" i="1" l="1"/>
  <c r="G49" i="1" s="1"/>
  <c r="H49" i="1" s="1"/>
  <c r="E56" i="1" s="1"/>
  <c r="H33" i="1" l="1"/>
  <c r="C53" i="1" l="1"/>
  <c r="G53" i="1" s="1"/>
  <c r="C54" i="1" s="1"/>
  <c r="O15" i="1"/>
  <c r="Q12" i="1" s="1"/>
  <c r="C56" i="1"/>
  <c r="G56" i="1" s="1"/>
  <c r="C57" i="1" s="1"/>
  <c r="P10" i="1" l="1"/>
  <c r="P11" i="1"/>
  <c r="P9" i="1"/>
  <c r="Q9" i="1"/>
  <c r="Q11" i="1"/>
  <c r="P12" i="1"/>
  <c r="Q10" i="1"/>
  <c r="G57" i="1"/>
  <c r="H57" i="1" s="1"/>
  <c r="G54" i="1"/>
  <c r="H54" i="1" s="1"/>
  <c r="L6" i="1" l="1"/>
</calcChain>
</file>

<file path=xl/sharedStrings.xml><?xml version="1.0" encoding="utf-8"?>
<sst xmlns="http://schemas.openxmlformats.org/spreadsheetml/2006/main" count="122" uniqueCount="93">
  <si>
    <t>休職前の金額</t>
    <rPh sb="0" eb="2">
      <t>キュウショク</t>
    </rPh>
    <rPh sb="2" eb="3">
      <t>マエ</t>
    </rPh>
    <rPh sb="4" eb="6">
      <t>キンガク</t>
    </rPh>
    <phoneticPr fontId="2"/>
  </si>
  <si>
    <t>×</t>
    <phoneticPr fontId="2"/>
  </si>
  <si>
    <t>÷</t>
    <phoneticPr fontId="2"/>
  </si>
  <si>
    <t>＝</t>
    <phoneticPr fontId="2"/>
  </si>
  <si>
    <t>給料種目(Ａ)合計</t>
    <rPh sb="0" eb="2">
      <t>キュウリョウ</t>
    </rPh>
    <rPh sb="2" eb="4">
      <t>シュモク</t>
    </rPh>
    <rPh sb="7" eb="9">
      <t>ゴウケイ</t>
    </rPh>
    <phoneticPr fontId="2"/>
  </si>
  <si>
    <t>要勤務日数</t>
    <rPh sb="0" eb="1">
      <t>ヨウ</t>
    </rPh>
    <rPh sb="1" eb="3">
      <t>キンム</t>
    </rPh>
    <rPh sb="3" eb="5">
      <t>ニッスウ</t>
    </rPh>
    <phoneticPr fontId="2"/>
  </si>
  <si>
    <t>給料種目(Ｂ)合計</t>
    <rPh sb="0" eb="2">
      <t>キュウリョウ</t>
    </rPh>
    <rPh sb="2" eb="4">
      <t>シュモク</t>
    </rPh>
    <rPh sb="7" eb="9">
      <t>ゴウケイ</t>
    </rPh>
    <phoneticPr fontId="2"/>
  </si>
  <si>
    <t>前提</t>
    <rPh sb="0" eb="2">
      <t>ゼンテイ</t>
    </rPh>
    <phoneticPr fontId="2"/>
  </si>
  <si>
    <t>給与種目</t>
    <rPh sb="0" eb="2">
      <t>キュウヨ</t>
    </rPh>
    <rPh sb="2" eb="4">
      <t>シュモク</t>
    </rPh>
    <phoneticPr fontId="2"/>
  </si>
  <si>
    <t>傷病手当金給付日額の算定</t>
    <rPh sb="0" eb="2">
      <t>ショウビョウ</t>
    </rPh>
    <rPh sb="2" eb="4">
      <t>テアテ</t>
    </rPh>
    <rPh sb="4" eb="5">
      <t>キン</t>
    </rPh>
    <rPh sb="5" eb="7">
      <t>キュウフ</t>
    </rPh>
    <rPh sb="7" eb="9">
      <t>ニチガク</t>
    </rPh>
    <rPh sb="10" eb="12">
      <t>サンテイ</t>
    </rPh>
    <phoneticPr fontId="2"/>
  </si>
  <si>
    <t>２／３</t>
    <phoneticPr fontId="2"/>
  </si>
  <si>
    <t>休職期間中の報酬日額の算定</t>
    <rPh sb="0" eb="2">
      <t>キュウショク</t>
    </rPh>
    <rPh sb="2" eb="4">
      <t>キカン</t>
    </rPh>
    <rPh sb="4" eb="5">
      <t>チュウ</t>
    </rPh>
    <rPh sb="6" eb="8">
      <t>ホウシュウ</t>
    </rPh>
    <rPh sb="8" eb="10">
      <t>ニチガク</t>
    </rPh>
    <rPh sb="11" eb="13">
      <t>サンテイ</t>
    </rPh>
    <phoneticPr fontId="2"/>
  </si>
  <si>
    <t>＋</t>
    <phoneticPr fontId="2"/>
  </si>
  <si>
    <t>①</t>
  </si>
  <si>
    <t>①</t>
    <phoneticPr fontId="2"/>
  </si>
  <si>
    <t>②</t>
  </si>
  <si>
    <t>②</t>
    <phoneticPr fontId="2"/>
  </si>
  <si>
    <t>－</t>
    <phoneticPr fontId="2"/>
  </si>
  <si>
    <t>(Ａ)</t>
    <phoneticPr fontId="2"/>
  </si>
  <si>
    <t>(Ｂ)</t>
    <phoneticPr fontId="2"/>
  </si>
  <si>
    <t>給料月額</t>
    <rPh sb="0" eb="2">
      <t>キュウリョウ</t>
    </rPh>
    <rPh sb="2" eb="4">
      <t>ゲツガク</t>
    </rPh>
    <phoneticPr fontId="2"/>
  </si>
  <si>
    <t>教職員調整額</t>
    <rPh sb="0" eb="3">
      <t>キョウショクイン</t>
    </rPh>
    <rPh sb="3" eb="5">
      <t>チョウセイ</t>
    </rPh>
    <rPh sb="5" eb="6">
      <t>ガク</t>
    </rPh>
    <phoneticPr fontId="2"/>
  </si>
  <si>
    <t>給料の調整額</t>
    <rPh sb="0" eb="2">
      <t>キュウリョウ</t>
    </rPh>
    <rPh sb="3" eb="5">
      <t>チョウセイ</t>
    </rPh>
    <rPh sb="5" eb="6">
      <t>ガク</t>
    </rPh>
    <phoneticPr fontId="2"/>
  </si>
  <si>
    <t>扶養手当（月額）</t>
    <rPh sb="0" eb="2">
      <t>フヨウ</t>
    </rPh>
    <rPh sb="2" eb="4">
      <t>テアテ</t>
    </rPh>
    <rPh sb="5" eb="6">
      <t>ツキ</t>
    </rPh>
    <rPh sb="6" eb="7">
      <t>ガク</t>
    </rPh>
    <phoneticPr fontId="2"/>
  </si>
  <si>
    <t>住居手当（月額）</t>
    <rPh sb="0" eb="2">
      <t>ジュウキョ</t>
    </rPh>
    <rPh sb="2" eb="4">
      <t>テアテ</t>
    </rPh>
    <rPh sb="5" eb="6">
      <t>ツキ</t>
    </rPh>
    <rPh sb="6" eb="7">
      <t>ガク</t>
    </rPh>
    <phoneticPr fontId="2"/>
  </si>
  <si>
    <t>傷病手当金試算表</t>
    <rPh sb="0" eb="2">
      <t>ショウビョウ</t>
    </rPh>
    <rPh sb="2" eb="4">
      <t>テアテ</t>
    </rPh>
    <rPh sb="4" eb="5">
      <t>キン</t>
    </rPh>
    <rPh sb="5" eb="7">
      <t>シサン</t>
    </rPh>
    <rPh sb="7" eb="8">
      <t>ヒョウ</t>
    </rPh>
    <phoneticPr fontId="2"/>
  </si>
  <si>
    <t>単身赴任手当</t>
    <rPh sb="0" eb="2">
      <t>タンシン</t>
    </rPh>
    <rPh sb="2" eb="4">
      <t>フニン</t>
    </rPh>
    <rPh sb="4" eb="6">
      <t>テアテ</t>
    </rPh>
    <phoneticPr fontId="2"/>
  </si>
  <si>
    <t>通勤手当</t>
    <rPh sb="0" eb="2">
      <t>ツウキン</t>
    </rPh>
    <rPh sb="2" eb="4">
      <t>テアテ</t>
    </rPh>
    <phoneticPr fontId="2"/>
  </si>
  <si>
    <t>備　考</t>
    <rPh sb="0" eb="1">
      <t>ソナエ</t>
    </rPh>
    <rPh sb="2" eb="3">
      <t>コウ</t>
    </rPh>
    <phoneticPr fontId="2"/>
  </si>
  <si>
    <t>傷病手当金給付日額
(円未満四捨五入)</t>
    <rPh sb="0" eb="2">
      <t>ショウビョウ</t>
    </rPh>
    <rPh sb="2" eb="4">
      <t>テアテ</t>
    </rPh>
    <rPh sb="4" eb="5">
      <t>キン</t>
    </rPh>
    <rPh sb="5" eb="7">
      <t>キュウフ</t>
    </rPh>
    <rPh sb="7" eb="9">
      <t>ニチガク</t>
    </rPh>
    <phoneticPr fontId="2"/>
  </si>
  <si>
    <t>傷病手当金給付日額と報酬日額を比較して傷病手当支給額を試算</t>
    <rPh sb="0" eb="2">
      <t>ショウビョウ</t>
    </rPh>
    <rPh sb="2" eb="4">
      <t>テアテ</t>
    </rPh>
    <rPh sb="4" eb="5">
      <t>キン</t>
    </rPh>
    <rPh sb="5" eb="7">
      <t>キュウフ</t>
    </rPh>
    <rPh sb="7" eb="9">
      <t>ニチガク</t>
    </rPh>
    <rPh sb="10" eb="12">
      <t>ホウシュウ</t>
    </rPh>
    <rPh sb="12" eb="14">
      <t>ニチガク</t>
    </rPh>
    <rPh sb="15" eb="17">
      <t>ヒカク</t>
    </rPh>
    <rPh sb="19" eb="21">
      <t>ショウビョウ</t>
    </rPh>
    <rPh sb="21" eb="23">
      <t>テアテ</t>
    </rPh>
    <rPh sb="23" eb="26">
      <t>シキュウガク</t>
    </rPh>
    <rPh sb="27" eb="29">
      <t>シサン</t>
    </rPh>
    <phoneticPr fontId="2"/>
  </si>
  <si>
    <t>（報酬日額）</t>
    <rPh sb="1" eb="3">
      <t>ホウシュウ</t>
    </rPh>
    <rPh sb="3" eb="5">
      <t>ニチガク</t>
    </rPh>
    <phoneticPr fontId="2"/>
  </si>
  <si>
    <t>管理職手当</t>
    <rPh sb="0" eb="2">
      <t>カンリ</t>
    </rPh>
    <rPh sb="2" eb="3">
      <t>ショク</t>
    </rPh>
    <rPh sb="3" eb="4">
      <t>テ</t>
    </rPh>
    <rPh sb="4" eb="5">
      <t>ア</t>
    </rPh>
    <phoneticPr fontId="2"/>
  </si>
  <si>
    <t>教員特別手当</t>
    <rPh sb="0" eb="2">
      <t>キョウイン</t>
    </rPh>
    <rPh sb="2" eb="4">
      <t>トクベツ</t>
    </rPh>
    <rPh sb="4" eb="5">
      <t>テ</t>
    </rPh>
    <rPh sb="5" eb="6">
      <t>ア</t>
    </rPh>
    <phoneticPr fontId="2"/>
  </si>
  <si>
    <t>休暇期間（10割）</t>
    <rPh sb="0" eb="2">
      <t>キュウカ</t>
    </rPh>
    <rPh sb="2" eb="4">
      <t>キカン</t>
    </rPh>
    <rPh sb="7" eb="8">
      <t>ワリ</t>
    </rPh>
    <phoneticPr fontId="2"/>
  </si>
  <si>
    <t>休職期間（8割）</t>
    <rPh sb="0" eb="2">
      <t>キュウショク</t>
    </rPh>
    <rPh sb="2" eb="4">
      <t>キカン</t>
    </rPh>
    <rPh sb="6" eb="7">
      <t>ワリ</t>
    </rPh>
    <phoneticPr fontId="2"/>
  </si>
  <si>
    <t>休暇期間中の報酬日額の算定</t>
    <rPh sb="0" eb="2">
      <t>キュウカ</t>
    </rPh>
    <rPh sb="2" eb="4">
      <t>キカン</t>
    </rPh>
    <rPh sb="4" eb="5">
      <t>チュウ</t>
    </rPh>
    <rPh sb="6" eb="8">
      <t>ホウシュウ</t>
    </rPh>
    <rPh sb="8" eb="10">
      <t>ニチガク</t>
    </rPh>
    <rPh sb="11" eb="13">
      <t>サンテイ</t>
    </rPh>
    <phoneticPr fontId="2"/>
  </si>
  <si>
    <t>報酬日額（10割）
(円未満切り捨て)</t>
    <rPh sb="0" eb="2">
      <t>ホウシュウ</t>
    </rPh>
    <rPh sb="2" eb="4">
      <t>ニチガク</t>
    </rPh>
    <rPh sb="7" eb="8">
      <t>ワリ</t>
    </rPh>
    <rPh sb="14" eb="15">
      <t>キ</t>
    </rPh>
    <rPh sb="16" eb="17">
      <t>シャ</t>
    </rPh>
    <phoneticPr fontId="2"/>
  </si>
  <si>
    <t>報酬日額（8割）
(円未満切り捨て)</t>
    <rPh sb="0" eb="2">
      <t>ホウシュウ</t>
    </rPh>
    <rPh sb="2" eb="4">
      <t>ニチガク</t>
    </rPh>
    <rPh sb="6" eb="7">
      <t>ワリ</t>
    </rPh>
    <rPh sb="13" eb="14">
      <t>キ</t>
    </rPh>
    <rPh sb="15" eb="16">
      <t>シャ</t>
    </rPh>
    <phoneticPr fontId="2"/>
  </si>
  <si>
    <t>休暇中（10割）</t>
    <rPh sb="0" eb="2">
      <t>キュウカ</t>
    </rPh>
    <rPh sb="2" eb="3">
      <t>チュウ</t>
    </rPh>
    <rPh sb="6" eb="7">
      <t>ワリ</t>
    </rPh>
    <phoneticPr fontId="2"/>
  </si>
  <si>
    <t>休職中（8割）</t>
    <rPh sb="0" eb="3">
      <t>キュウショクチュウ</t>
    </rPh>
    <rPh sb="5" eb="6">
      <t>ワリ</t>
    </rPh>
    <phoneticPr fontId="2"/>
  </si>
  <si>
    <t>－</t>
    <phoneticPr fontId="2"/>
  </si>
  <si>
    <t>＝</t>
    <phoneticPr fontId="2"/>
  </si>
  <si>
    <t>休暇期間の金額（10割）</t>
    <rPh sb="0" eb="2">
      <t>キュウカ</t>
    </rPh>
    <rPh sb="2" eb="4">
      <t>キカン</t>
    </rPh>
    <rPh sb="5" eb="7">
      <t>キンガク</t>
    </rPh>
    <rPh sb="10" eb="11">
      <t>ワリ</t>
    </rPh>
    <phoneticPr fontId="2"/>
  </si>
  <si>
    <t>休職期間の金額（８割）</t>
    <rPh sb="0" eb="2">
      <t>キュウショク</t>
    </rPh>
    <rPh sb="2" eb="4">
      <t>キカン</t>
    </rPh>
    <rPh sb="5" eb="7">
      <t>キンガク</t>
    </rPh>
    <rPh sb="9" eb="10">
      <t>ワリ</t>
    </rPh>
    <phoneticPr fontId="2"/>
  </si>
  <si>
    <t>※１</t>
    <phoneticPr fontId="2"/>
  </si>
  <si>
    <t>※１　休職中（８割）の金額の計算式</t>
    <rPh sb="3" eb="6">
      <t>キュウショクチュウ</t>
    </rPh>
    <rPh sb="8" eb="9">
      <t>ワリ</t>
    </rPh>
    <rPh sb="11" eb="13">
      <t>キンガク</t>
    </rPh>
    <rPh sb="14" eb="16">
      <t>ケイサン</t>
    </rPh>
    <rPh sb="16" eb="17">
      <t>シキ</t>
    </rPh>
    <phoneticPr fontId="2"/>
  </si>
  <si>
    <t>　　　　　休職前の金額（Ａ）×（80/100）×(休職期間の要勤務日数)÷(該当月の要勤務日数）</t>
    <phoneticPr fontId="2"/>
  </si>
  <si>
    <t>月の要勤務日数</t>
    <rPh sb="0" eb="1">
      <t>ツキ</t>
    </rPh>
    <rPh sb="2" eb="3">
      <t>ヨウ</t>
    </rPh>
    <rPh sb="3" eb="5">
      <t>キンム</t>
    </rPh>
    <rPh sb="5" eb="7">
      <t>ニッスウ</t>
    </rPh>
    <phoneticPr fontId="2"/>
  </si>
  <si>
    <t>（給付日額）</t>
    <rPh sb="1" eb="3">
      <t>キュウフ</t>
    </rPh>
    <rPh sb="3" eb="5">
      <t>ニチガク</t>
    </rPh>
    <phoneticPr fontId="2"/>
  </si>
  <si>
    <t>（報酬日額）</t>
    <phoneticPr fontId="2"/>
  </si>
  <si>
    <r>
      <t>（傷病手当金給付日額）　＞　（報酬日額）　となれば</t>
    </r>
    <r>
      <rPr>
        <sz val="11"/>
        <color rgb="FFFF0000"/>
        <rFont val="ＭＳ Ｐゴシック"/>
        <family val="3"/>
        <charset val="128"/>
        <scheme val="minor"/>
      </rPr>
      <t>支給あり</t>
    </r>
    <rPh sb="1" eb="3">
      <t>ショウビョウ</t>
    </rPh>
    <rPh sb="3" eb="5">
      <t>テアテ</t>
    </rPh>
    <rPh sb="5" eb="6">
      <t>キン</t>
    </rPh>
    <rPh sb="6" eb="8">
      <t>キュウフ</t>
    </rPh>
    <rPh sb="8" eb="10">
      <t>ニチガク</t>
    </rPh>
    <rPh sb="15" eb="17">
      <t>ホウシュウ</t>
    </rPh>
    <rPh sb="17" eb="19">
      <t>ニチガク</t>
    </rPh>
    <rPh sb="25" eb="27">
      <t>シキュウ</t>
    </rPh>
    <phoneticPr fontId="2"/>
  </si>
  <si>
    <t>・要勤務日数は祝日を含んだ日数
・休暇，休職期間に，月の全期間を休んだ場合は要勤務日数と同日数</t>
    <rPh sb="1" eb="2">
      <t>ヨウ</t>
    </rPh>
    <rPh sb="2" eb="4">
      <t>キンム</t>
    </rPh>
    <rPh sb="4" eb="6">
      <t>ニッスウ</t>
    </rPh>
    <rPh sb="7" eb="9">
      <t>シュクジツ</t>
    </rPh>
    <rPh sb="10" eb="11">
      <t>フク</t>
    </rPh>
    <rPh sb="13" eb="15">
      <t>ニッスウ</t>
    </rPh>
    <rPh sb="17" eb="19">
      <t>キュウカ</t>
    </rPh>
    <rPh sb="20" eb="22">
      <t>キュウショク</t>
    </rPh>
    <rPh sb="22" eb="24">
      <t>キカン</t>
    </rPh>
    <rPh sb="45" eb="47">
      <t>ニッスウ</t>
    </rPh>
    <phoneticPr fontId="2"/>
  </si>
  <si>
    <t>休暇中（10割）支給額</t>
    <rPh sb="0" eb="3">
      <t>キュウカチュウ</t>
    </rPh>
    <rPh sb="8" eb="10">
      <t>シキュウ</t>
    </rPh>
    <rPh sb="10" eb="11">
      <t>ガク</t>
    </rPh>
    <phoneticPr fontId="2"/>
  </si>
  <si>
    <t>休職中（8割）支給額</t>
    <rPh sb="0" eb="2">
      <t>キュウショク</t>
    </rPh>
    <rPh sb="2" eb="3">
      <t>チュウ</t>
    </rPh>
    <rPh sb="7" eb="9">
      <t>シキュウ</t>
    </rPh>
    <rPh sb="9" eb="10">
      <t>ガク</t>
    </rPh>
    <phoneticPr fontId="2"/>
  </si>
  <si>
    <t>合計</t>
    <rPh sb="0" eb="2">
      <t>ゴウケイ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</si>
  <si>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</si>
  <si>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</si>
  <si>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</si>
  <si>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</si>
  <si>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</si>
  <si>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</si>
  <si>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</si>
  <si>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</si>
  <si>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</si>
  <si>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</si>
  <si>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</si>
  <si>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</si>
  <si>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</si>
  <si>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</si>
  <si>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</si>
  <si>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年月ごとの要勤務日数一覧表</t>
    <rPh sb="0" eb="1">
      <t>ネン</t>
    </rPh>
    <rPh sb="1" eb="2">
      <t>ツキ</t>
    </rPh>
    <rPh sb="5" eb="6">
      <t>ヨウ</t>
    </rPh>
    <rPh sb="6" eb="8">
      <t>キンム</t>
    </rPh>
    <rPh sb="8" eb="10">
      <t>ニッスウ</t>
    </rPh>
    <rPh sb="10" eb="12">
      <t>イチラン</t>
    </rPh>
    <rPh sb="12" eb="13">
      <t>ヒョウ</t>
    </rPh>
    <phoneticPr fontId="2"/>
  </si>
  <si>
    <t>（傷病手当金給付日額）</t>
    <rPh sb="1" eb="3">
      <t>ショウビョウ</t>
    </rPh>
    <rPh sb="3" eb="5">
      <t>テアテ</t>
    </rPh>
    <rPh sb="5" eb="6">
      <t>キン</t>
    </rPh>
    <rPh sb="6" eb="8">
      <t>キュウフ</t>
    </rPh>
    <rPh sb="8" eb="10">
      <t>ニチガク</t>
    </rPh>
    <phoneticPr fontId="2"/>
  </si>
  <si>
    <t>休暇期間の
要勤務日数</t>
    <rPh sb="0" eb="2">
      <t>キュウカ</t>
    </rPh>
    <rPh sb="2" eb="4">
      <t>キカン</t>
    </rPh>
    <rPh sb="6" eb="7">
      <t>ヨウ</t>
    </rPh>
    <rPh sb="7" eb="9">
      <t>キンム</t>
    </rPh>
    <rPh sb="9" eb="11">
      <t>ニッスウ</t>
    </rPh>
    <phoneticPr fontId="2"/>
  </si>
  <si>
    <t>休職期間の
要勤務日数</t>
    <rPh sb="0" eb="2">
      <t>キュウショク</t>
    </rPh>
    <rPh sb="2" eb="4">
      <t>キカン</t>
    </rPh>
    <rPh sb="6" eb="7">
      <t>ヨウ</t>
    </rPh>
    <rPh sb="7" eb="9">
      <t>キンム</t>
    </rPh>
    <rPh sb="9" eb="11">
      <t>ニッスウ</t>
    </rPh>
    <phoneticPr fontId="2"/>
  </si>
  <si>
    <t>傷病手当金
当月支給額</t>
    <rPh sb="0" eb="2">
      <t>ショウビョウ</t>
    </rPh>
    <rPh sb="2" eb="4">
      <t>テアテ</t>
    </rPh>
    <rPh sb="4" eb="5">
      <t>キン</t>
    </rPh>
    <rPh sb="6" eb="8">
      <t>トウゲツ</t>
    </rPh>
    <rPh sb="8" eb="10">
      <t>シキュウ</t>
    </rPh>
    <rPh sb="10" eb="11">
      <t>ガク</t>
    </rPh>
    <phoneticPr fontId="2"/>
  </si>
  <si>
    <t>休職中は支給されない</t>
    <rPh sb="0" eb="3">
      <t>キュウショクチュウ</t>
    </rPh>
    <rPh sb="4" eb="6">
      <t>シキュウ</t>
    </rPh>
    <phoneticPr fontId="2"/>
  </si>
  <si>
    <t>月の全期間休んだ場合は入力しない</t>
    <phoneticPr fontId="2"/>
  </si>
  <si>
    <t>１月</t>
    <rPh sb="1" eb="2">
      <t>ガツ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</si>
  <si>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</si>
  <si>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</si>
  <si>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</si>
  <si>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</si>
  <si>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</si>
  <si>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</si>
  <si>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</si>
  <si>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</si>
  <si>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</si>
  <si>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</si>
  <si>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</si>
  <si>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平均標準報酬月額</t>
    <rPh sb="0" eb="2">
      <t>ヘイキン</t>
    </rPh>
    <rPh sb="2" eb="4">
      <t>ヒョウジュン</t>
    </rPh>
    <rPh sb="4" eb="6">
      <t>ホウシュウ</t>
    </rPh>
    <rPh sb="6" eb="7">
      <t>ツキ</t>
    </rPh>
    <rPh sb="7" eb="8">
      <t>ガク</t>
    </rPh>
    <phoneticPr fontId="2"/>
  </si>
  <si>
    <t>平均標準報酬日額</t>
    <rPh sb="0" eb="2">
      <t>ヘイキン</t>
    </rPh>
    <rPh sb="2" eb="4">
      <t>ヒョウジュン</t>
    </rPh>
    <rPh sb="4" eb="6">
      <t>ホウシュウ</t>
    </rPh>
    <rPh sb="6" eb="8">
      <t>ニチガク</t>
    </rPh>
    <phoneticPr fontId="2"/>
  </si>
  <si>
    <t>(10円未満四捨五入)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</si>
</sst>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#&quot; 円&quot;"/>
    <numFmt numFmtId="177" formatCode="##&quot; 日&quot;"/>
    <numFmt numFmtId="178" formatCode="#,##0&quot; 円&quot;"/>
    <numFmt numFmtId="179" formatCode="#&quot; 日&quot;"/>
    <numFmt numFmtId="180" formatCode="#0&quot; 日&quot;"/>
    <numFmt numFmtId="181" formatCode="#\ &quot;日&quot;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rgb="FF0070C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FF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12" fillId="0" borderId="0" xfId="0" applyFont="1" applyProtection="1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5" xfId="0" applyBorder="1" applyAlignment="1" applyProtection="1">
      <alignment vertical="center"/>
    </xf>
    <xf numFmtId="0" fontId="0" fillId="0" borderId="1" xfId="0" applyBorder="1" applyAlignment="1" applyProtection="1">
      <alignment horizontal="center" vertical="center" wrapText="1"/>
    </xf>
    <xf numFmtId="0" fontId="5" fillId="0" borderId="1" xfId="0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0" fontId="6" fillId="0" borderId="0" xfId="0" applyFont="1" applyProtection="1">
      <alignment vertical="center"/>
    </xf>
    <xf numFmtId="0" fontId="0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right"/>
    </xf>
    <xf numFmtId="176" fontId="0" fillId="0" borderId="0" xfId="0" applyNumberFormat="1" applyProtection="1">
      <alignment vertical="center"/>
    </xf>
    <xf numFmtId="0" fontId="0" fillId="0" borderId="0" xfId="0" applyAlignment="1" applyProtection="1">
      <alignment horizontal="center" vertical="center"/>
    </xf>
    <xf numFmtId="177" fontId="0" fillId="0" borderId="0" xfId="0" applyNumberFormat="1" applyAlignment="1" applyProtection="1">
      <alignment horizontal="center" vertical="center"/>
    </xf>
    <xf numFmtId="40" fontId="0" fillId="0" borderId="0" xfId="1" applyNumberFormat="1" applyFont="1" applyAlignment="1" applyProtection="1">
      <alignment horizontal="center" vertical="center"/>
    </xf>
    <xf numFmtId="0" fontId="7" fillId="0" borderId="0" xfId="0" applyFont="1" applyAlignment="1" applyProtection="1">
      <alignment horizontal="center"/>
    </xf>
    <xf numFmtId="0" fontId="6" fillId="0" borderId="1" xfId="0" applyFont="1" applyBorder="1" applyAlignment="1" applyProtection="1">
      <alignment horizontal="center" wrapText="1"/>
    </xf>
    <xf numFmtId="49" fontId="0" fillId="0" borderId="0" xfId="0" applyNumberFormat="1" applyAlignment="1" applyProtection="1">
      <alignment horizontal="center" vertical="center"/>
    </xf>
    <xf numFmtId="176" fontId="0" fillId="0" borderId="1" xfId="0" applyNumberForma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top"/>
    </xf>
    <xf numFmtId="0" fontId="7" fillId="0" borderId="0" xfId="0" applyFont="1" applyAlignment="1" applyProtection="1"/>
    <xf numFmtId="0" fontId="7" fillId="0" borderId="0" xfId="0" applyFont="1" applyAlignment="1" applyProtection="1">
      <alignment horizontal="right"/>
    </xf>
    <xf numFmtId="178" fontId="0" fillId="0" borderId="0" xfId="0" applyNumberFormat="1" applyProtection="1">
      <alignment vertical="center"/>
    </xf>
    <xf numFmtId="178" fontId="7" fillId="0" borderId="0" xfId="0" applyNumberFormat="1" applyFont="1" applyAlignment="1" applyProtection="1">
      <alignment horizontal="right"/>
    </xf>
    <xf numFmtId="177" fontId="7" fillId="0" borderId="0" xfId="0" applyNumberFormat="1" applyFont="1" applyAlignment="1" applyProtection="1">
      <alignment horizontal="center"/>
    </xf>
    <xf numFmtId="176" fontId="7" fillId="0" borderId="0" xfId="0" applyNumberFormat="1" applyFont="1" applyAlignment="1" applyProtection="1">
      <alignment horizontal="center"/>
    </xf>
    <xf numFmtId="0" fontId="10" fillId="0" borderId="1" xfId="0" applyFont="1" applyBorder="1" applyAlignment="1" applyProtection="1">
      <alignment horizontal="center" wrapText="1"/>
    </xf>
    <xf numFmtId="40" fontId="0" fillId="0" borderId="0" xfId="1" applyNumberFormat="1" applyFont="1" applyProtection="1">
      <alignment vertical="center"/>
    </xf>
    <xf numFmtId="0" fontId="7" fillId="0" borderId="0" xfId="0" applyFont="1" applyAlignment="1" applyProtection="1">
      <alignment horizontal="left"/>
    </xf>
    <xf numFmtId="176" fontId="0" fillId="0" borderId="0" xfId="0" applyNumberFormat="1" applyAlignment="1" applyProtection="1">
      <alignment horizontal="center" vertical="center"/>
    </xf>
    <xf numFmtId="179" fontId="0" fillId="0" borderId="0" xfId="0" applyNumberFormat="1" applyAlignment="1" applyProtection="1">
      <alignment horizontal="center" vertical="center"/>
    </xf>
    <xf numFmtId="178" fontId="0" fillId="0" borderId="4" xfId="0" applyNumberFormat="1" applyBorder="1" applyProtection="1">
      <alignment vertical="center"/>
    </xf>
    <xf numFmtId="176" fontId="0" fillId="0" borderId="0" xfId="0" applyNumberFormat="1" applyAlignment="1" applyProtection="1">
      <alignment vertical="center"/>
    </xf>
    <xf numFmtId="178" fontId="0" fillId="0" borderId="4" xfId="0" applyNumberFormat="1" applyBorder="1" applyAlignment="1" applyProtection="1">
      <alignment vertical="center" shrinkToFit="1"/>
    </xf>
    <xf numFmtId="0" fontId="0" fillId="0" borderId="1" xfId="0" applyBorder="1" applyAlignment="1">
      <alignment horizontal="center" vertical="center"/>
    </xf>
    <xf numFmtId="181" fontId="12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81" fontId="14" fillId="0" borderId="1" xfId="0" applyNumberFormat="1" applyFont="1" applyBorder="1" applyAlignment="1">
      <alignment vertical="center"/>
    </xf>
    <xf numFmtId="178" fontId="14" fillId="0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78" fontId="14" fillId="0" borderId="1" xfId="0" applyNumberFormat="1" applyFont="1" applyBorder="1" applyAlignment="1" applyProtection="1">
      <alignment vertical="center"/>
    </xf>
    <xf numFmtId="178" fontId="15" fillId="0" borderId="1" xfId="0" applyNumberFormat="1" applyFont="1" applyBorder="1" applyAlignment="1" applyProtection="1">
      <alignment vertical="center"/>
    </xf>
    <xf numFmtId="40" fontId="0" fillId="0" borderId="0" xfId="1" applyNumberFormat="1" applyFont="1" applyFill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181" fontId="14" fillId="0" borderId="0" xfId="0" applyNumberFormat="1" applyFont="1" applyBorder="1" applyAlignment="1">
      <alignment vertical="center"/>
    </xf>
    <xf numFmtId="178" fontId="14" fillId="0" borderId="0" xfId="0" applyNumberFormat="1" applyFont="1" applyFill="1" applyBorder="1" applyAlignment="1">
      <alignment vertical="center"/>
    </xf>
    <xf numFmtId="178" fontId="15" fillId="0" borderId="11" xfId="0" applyNumberFormat="1" applyFont="1" applyBorder="1" applyAlignment="1" applyProtection="1">
      <alignment vertical="center"/>
    </xf>
    <xf numFmtId="180" fontId="14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Border="1" applyProtection="1">
      <alignment vertical="center"/>
    </xf>
    <xf numFmtId="0" fontId="6" fillId="0" borderId="16" xfId="0" applyFont="1" applyBorder="1" applyAlignment="1" applyProtection="1">
      <alignment horizontal="center" vertical="center"/>
    </xf>
    <xf numFmtId="178" fontId="0" fillId="0" borderId="17" xfId="0" applyNumberFormat="1" applyBorder="1" applyAlignment="1" applyProtection="1">
      <alignment horizontal="center" vertical="center"/>
    </xf>
    <xf numFmtId="0" fontId="19" fillId="0" borderId="1" xfId="0" applyFont="1" applyBorder="1" applyProtection="1">
      <alignment vertical="center"/>
    </xf>
    <xf numFmtId="0" fontId="14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176" fontId="14" fillId="5" borderId="1" xfId="0" applyNumberFormat="1" applyFont="1" applyFill="1" applyBorder="1">
      <alignment vertical="center"/>
    </xf>
    <xf numFmtId="0" fontId="12" fillId="0" borderId="9" xfId="0" applyFont="1" applyBorder="1" applyAlignment="1" applyProtection="1">
      <alignment horizontal="right"/>
    </xf>
    <xf numFmtId="0" fontId="20" fillId="0" borderId="2" xfId="0" applyFont="1" applyBorder="1" applyAlignment="1" applyProtection="1">
      <alignment horizontal="right"/>
    </xf>
    <xf numFmtId="38" fontId="14" fillId="2" borderId="27" xfId="1" applyFont="1" applyFill="1" applyBorder="1" applyAlignment="1" applyProtection="1">
      <protection locked="0"/>
    </xf>
    <xf numFmtId="0" fontId="0" fillId="0" borderId="11" xfId="0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center"/>
    </xf>
    <xf numFmtId="176" fontId="0" fillId="0" borderId="0" xfId="0" applyNumberFormat="1" applyBorder="1" applyAlignment="1" applyProtection="1">
      <alignment horizontal="center" vertical="center"/>
    </xf>
    <xf numFmtId="0" fontId="0" fillId="0" borderId="0" xfId="0" applyAlignment="1" applyProtection="1">
      <alignment vertical="center" shrinkToFit="1"/>
    </xf>
    <xf numFmtId="0" fontId="0" fillId="0" borderId="1" xfId="0" applyBorder="1" applyAlignment="1" applyProtection="1">
      <alignment horizontal="center" vertical="center" shrinkToFit="1"/>
    </xf>
    <xf numFmtId="178" fontId="14" fillId="2" borderId="26" xfId="0" applyNumberFormat="1" applyFont="1" applyFill="1" applyBorder="1" applyAlignment="1" applyProtection="1">
      <alignment vertical="center"/>
      <protection locked="0"/>
    </xf>
    <xf numFmtId="178" fontId="14" fillId="2" borderId="34" xfId="0" applyNumberFormat="1" applyFont="1" applyFill="1" applyBorder="1" applyAlignment="1" applyProtection="1">
      <alignment vertical="center"/>
      <protection locked="0"/>
    </xf>
    <xf numFmtId="178" fontId="15" fillId="2" borderId="34" xfId="0" applyNumberFormat="1" applyFont="1" applyFill="1" applyBorder="1" applyAlignment="1" applyProtection="1">
      <alignment vertical="center"/>
      <protection locked="0"/>
    </xf>
    <xf numFmtId="178" fontId="17" fillId="3" borderId="34" xfId="0" applyNumberFormat="1" applyFont="1" applyFill="1" applyBorder="1" applyAlignment="1" applyProtection="1">
      <alignment vertical="center"/>
      <protection locked="0"/>
    </xf>
    <xf numFmtId="178" fontId="17" fillId="3" borderId="28" xfId="0" applyNumberFormat="1" applyFont="1" applyFill="1" applyBorder="1" applyAlignment="1" applyProtection="1">
      <alignment vertical="center"/>
      <protection locked="0"/>
    </xf>
    <xf numFmtId="0" fontId="8" fillId="0" borderId="11" xfId="0" applyFont="1" applyBorder="1" applyAlignment="1" applyProtection="1">
      <alignment vertical="center" shrinkToFit="1"/>
    </xf>
    <xf numFmtId="38" fontId="14" fillId="0" borderId="18" xfId="1" applyFont="1" applyBorder="1" applyAlignment="1" applyProtection="1">
      <alignment vertical="center"/>
    </xf>
    <xf numFmtId="38" fontId="14" fillId="2" borderId="37" xfId="1" applyFont="1" applyFill="1" applyBorder="1" applyProtection="1">
      <alignment vertical="center"/>
      <protection locked="0"/>
    </xf>
    <xf numFmtId="0" fontId="6" fillId="0" borderId="36" xfId="0" applyFont="1" applyBorder="1" applyProtection="1">
      <alignment vertical="center"/>
    </xf>
    <xf numFmtId="178" fontId="15" fillId="0" borderId="13" xfId="0" applyNumberFormat="1" applyFont="1" applyFill="1" applyBorder="1" applyAlignment="1" applyProtection="1">
      <alignment vertical="center"/>
    </xf>
    <xf numFmtId="180" fontId="14" fillId="2" borderId="31" xfId="0" applyNumberFormat="1" applyFont="1" applyFill="1" applyBorder="1" applyAlignment="1" applyProtection="1">
      <alignment horizontal="center" vertical="center"/>
      <protection locked="0"/>
    </xf>
    <xf numFmtId="180" fontId="14" fillId="2" borderId="3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</xf>
    <xf numFmtId="0" fontId="0" fillId="0" borderId="33" xfId="0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shrinkToFit="1"/>
    </xf>
    <xf numFmtId="0" fontId="0" fillId="0" borderId="33" xfId="0" applyBorder="1" applyAlignment="1" applyProtection="1">
      <alignment horizontal="center" vertical="center" shrinkToFit="1"/>
    </xf>
    <xf numFmtId="0" fontId="0" fillId="0" borderId="6" xfId="0" applyBorder="1" applyAlignment="1" applyProtection="1">
      <alignment horizontal="center" vertical="center" wrapText="1" shrinkToFit="1"/>
    </xf>
    <xf numFmtId="0" fontId="0" fillId="0" borderId="14" xfId="0" applyBorder="1" applyAlignment="1" applyProtection="1">
      <alignment horizontal="center" vertical="center" wrapText="1" shrinkToFit="1"/>
    </xf>
    <xf numFmtId="0" fontId="0" fillId="0" borderId="29" xfId="0" applyBorder="1" applyAlignment="1" applyProtection="1">
      <alignment horizontal="center" vertical="center" wrapText="1" shrinkToFit="1"/>
    </xf>
    <xf numFmtId="0" fontId="0" fillId="0" borderId="30" xfId="0" applyBorder="1" applyAlignment="1" applyProtection="1">
      <alignment horizontal="center" vertical="center" wrapText="1" shrinkToFit="1"/>
    </xf>
    <xf numFmtId="0" fontId="8" fillId="0" borderId="11" xfId="0" applyFont="1" applyBorder="1" applyAlignment="1" applyProtection="1">
      <alignment vertical="center" wrapText="1"/>
    </xf>
    <xf numFmtId="0" fontId="8" fillId="0" borderId="13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14" fillId="4" borderId="23" xfId="0" applyFont="1" applyFill="1" applyBorder="1" applyAlignment="1" applyProtection="1">
      <alignment horizontal="center" vertical="center" wrapText="1"/>
    </xf>
    <xf numFmtId="0" fontId="16" fillId="4" borderId="25" xfId="0" applyFont="1" applyFill="1" applyBorder="1" applyAlignment="1" applyProtection="1">
      <alignment horizontal="center" vertical="center"/>
    </xf>
    <xf numFmtId="178" fontId="18" fillId="0" borderId="24" xfId="0" applyNumberFormat="1" applyFont="1" applyFill="1" applyBorder="1" applyAlignment="1" applyProtection="1">
      <alignment horizontal="center" vertical="center"/>
    </xf>
    <xf numFmtId="178" fontId="18" fillId="0" borderId="25" xfId="0" applyNumberFormat="1" applyFont="1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 wrapText="1" shrinkToFit="1"/>
    </xf>
    <xf numFmtId="0" fontId="0" fillId="0" borderId="21" xfId="0" applyBorder="1" applyAlignment="1" applyProtection="1">
      <alignment horizontal="center" vertical="center" shrinkToFit="1"/>
    </xf>
    <xf numFmtId="0" fontId="9" fillId="0" borderId="11" xfId="0" applyFont="1" applyBorder="1" applyAlignment="1" applyProtection="1">
      <alignment vertical="center" wrapText="1"/>
    </xf>
    <xf numFmtId="0" fontId="11" fillId="0" borderId="12" xfId="0" applyFont="1" applyBorder="1" applyAlignment="1" applyProtection="1">
      <alignment vertical="center"/>
    </xf>
    <xf numFmtId="0" fontId="11" fillId="0" borderId="13" xfId="0" applyFont="1" applyBorder="1" applyAlignment="1" applyProtection="1">
      <alignment vertical="center"/>
    </xf>
    <xf numFmtId="178" fontId="15" fillId="0" borderId="6" xfId="0" applyNumberFormat="1" applyFont="1" applyBorder="1" applyAlignment="1" applyProtection="1">
      <alignment vertical="center"/>
    </xf>
    <xf numFmtId="178" fontId="15" fillId="0" borderId="8" xfId="0" applyNumberFormat="1" applyFont="1" applyBorder="1" applyAlignment="1" applyProtection="1">
      <alignment vertical="center"/>
    </xf>
    <xf numFmtId="178" fontId="15" fillId="0" borderId="9" xfId="0" applyNumberFormat="1" applyFont="1" applyBorder="1" applyAlignment="1" applyProtection="1">
      <alignment vertical="center"/>
    </xf>
    <xf numFmtId="178" fontId="14" fillId="0" borderId="14" xfId="0" applyNumberFormat="1" applyFont="1" applyBorder="1" applyAlignment="1" applyProtection="1">
      <alignment vertical="center"/>
    </xf>
    <xf numFmtId="178" fontId="14" fillId="0" borderId="7" xfId="0" applyNumberFormat="1" applyFont="1" applyBorder="1" applyAlignment="1" applyProtection="1">
      <alignment vertical="center"/>
    </xf>
    <xf numFmtId="178" fontId="14" fillId="0" borderId="0" xfId="0" applyNumberFormat="1" applyFont="1" applyBorder="1" applyAlignment="1" applyProtection="1">
      <alignment vertical="center"/>
    </xf>
    <xf numFmtId="178" fontId="14" fillId="0" borderId="5" xfId="0" applyNumberFormat="1" applyFont="1" applyBorder="1" applyAlignment="1" applyProtection="1">
      <alignment vertical="center"/>
    </xf>
    <xf numFmtId="178" fontId="14" fillId="0" borderId="4" xfId="0" applyNumberFormat="1" applyFont="1" applyBorder="1" applyAlignment="1" applyProtection="1">
      <alignment vertical="center"/>
    </xf>
    <xf numFmtId="178" fontId="14" fillId="0" borderId="10" xfId="0" applyNumberFormat="1" applyFont="1" applyBorder="1" applyAlignment="1" applyProtection="1">
      <alignment vertical="center"/>
    </xf>
    <xf numFmtId="180" fontId="14" fillId="2" borderId="35" xfId="0" applyNumberFormat="1" applyFont="1" applyFill="1" applyBorder="1" applyAlignment="1" applyProtection="1">
      <alignment horizontal="center" vertical="center"/>
      <protection locked="0"/>
    </xf>
    <xf numFmtId="180" fontId="14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 shrinkToFit="1"/>
    </xf>
    <xf numFmtId="178" fontId="14" fillId="0" borderId="15" xfId="0" applyNumberFormat="1" applyFont="1" applyBorder="1" applyAlignment="1" applyProtection="1">
      <alignment vertical="center"/>
    </xf>
    <xf numFmtId="178" fontId="14" fillId="0" borderId="3" xfId="0" applyNumberFormat="1" applyFont="1" applyBorder="1" applyAlignment="1" applyProtection="1">
      <alignment vertical="center"/>
    </xf>
    <xf numFmtId="178" fontId="14" fillId="0" borderId="2" xfId="0" applyNumberFormat="1" applyFont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33"/>
      <color rgb="FF66FFFF"/>
      <color rgb="FFFFCCFF"/>
      <color rgb="FFFFCC66"/>
      <color rgb="FFCCFFCC"/>
      <color rgb="FFFFCCCC"/>
      <color rgb="FFFF99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238126</xdr:colOff>
      <xdr:row>1</xdr:row>
      <xdr:rowOff>85045</xdr:rowOff>
    </xdr:from>
    <xdr:to>
      <xdr:col>10</xdr:col>
      <xdr:colOff>1074964</xdr:colOff>
      <xdr:row>6</xdr:row>
      <xdr:rowOff>231322</xdr:rowOff>
    </xdr:to>
    <xdr:sp macro="" textlink="">
      <xdr:nvSpPr>
        <xdr:cNvPr id="2" name="角丸四角形 1"/>
        <xdr:cNvSpPr/>
      </xdr:nvSpPr>
      <xdr:spPr>
        <a:xfrm>
          <a:off x="238126" y="329974"/>
          <a:ext cx="7381874" cy="1370919"/>
        </a:xfrm>
        <a:prstGeom prst="round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この試算表は，当該月ごとの支給額がわかります。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下の太枠へ入力し，右の当月支給額がある場合は，請求することができます。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入力した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金額等に変動があった場合は，再入力し確認してください。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この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試算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表は一般的な事例に対応していますので，参考程度に考えていただき，個別の複雑な事例や判断に迷う場合は，共済組合へ「報酬支払額証明書」を提出し，試算を依頼してください。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83344</xdr:colOff>
      <xdr:row>1</xdr:row>
      <xdr:rowOff>35719</xdr:rowOff>
    </xdr:from>
    <xdr:to>
      <xdr:col>19</xdr:col>
      <xdr:colOff>23813</xdr:colOff>
      <xdr:row>4</xdr:row>
      <xdr:rowOff>142875</xdr:rowOff>
    </xdr:to>
    <xdr:sp macro="" textlink="">
      <xdr:nvSpPr>
        <xdr:cNvPr id="3" name="角丸四角形 2"/>
        <xdr:cNvSpPr/>
      </xdr:nvSpPr>
      <xdr:spPr>
        <a:xfrm>
          <a:off x="12037219" y="273844"/>
          <a:ext cx="4191000" cy="821531"/>
        </a:xfrm>
        <a:prstGeom prst="roundRect">
          <a:avLst/>
        </a:prstGeom>
        <a:solidFill>
          <a:srgbClr val="CCFFCC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この表は，要勤務日数ごとの請求月がわかります。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「支給あり」となった要勤務日数の月に請求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することができます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休暇期間と休職期間を間違わないようご注意ください。</a:t>
          </a:r>
          <a:endParaRPr lang="ja-JP" altLang="ja-JP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0</xdr:col>
      <xdr:colOff>81643</xdr:colOff>
      <xdr:row>23</xdr:row>
      <xdr:rowOff>122462</xdr:rowOff>
    </xdr:from>
    <xdr:to>
      <xdr:col>6</xdr:col>
      <xdr:colOff>13608</xdr:colOff>
      <xdr:row>28</xdr:row>
      <xdr:rowOff>40821</xdr:rowOff>
    </xdr:to>
    <xdr:sp macro="" textlink="">
      <xdr:nvSpPr>
        <xdr:cNvPr id="6" name="角丸四角形吹き出し 5"/>
        <xdr:cNvSpPr/>
      </xdr:nvSpPr>
      <xdr:spPr>
        <a:xfrm>
          <a:off x="81643" y="5755819"/>
          <a:ext cx="3007179" cy="1143002"/>
        </a:xfrm>
        <a:prstGeom prst="wedgeRoundRectCallout">
          <a:avLst>
            <a:gd name="adj1" fmla="val -14283"/>
            <a:gd name="adj2" fmla="val -61163"/>
            <a:gd name="adj3" fmla="val 16667"/>
          </a:avLst>
        </a:prstGeom>
        <a:solidFill>
          <a:srgbClr val="66FF33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支給開始日の属する月以前の直近の継続した１２ヶ月の</a:t>
          </a:r>
          <a:r>
            <a:rPr kumimoji="1" lang="ja-JP" altLang="en-US" sz="1100">
              <a:solidFill>
                <a:srgbClr val="FF0000"/>
              </a:solidFill>
            </a:rPr>
            <a:t>標準報酬月額</a:t>
          </a:r>
          <a:r>
            <a:rPr kumimoji="1" lang="ja-JP" altLang="en-US" sz="1100">
              <a:solidFill>
                <a:sysClr val="windowText" lastClr="000000"/>
              </a:solidFill>
            </a:rPr>
            <a:t>を入力。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（例）</a:t>
          </a:r>
          <a:r>
            <a:rPr kumimoji="1" lang="en-US" altLang="ja-JP" sz="1100">
              <a:solidFill>
                <a:sysClr val="windowText" lastClr="000000"/>
              </a:solidFill>
            </a:rPr>
            <a:t>9/4</a:t>
          </a:r>
          <a:r>
            <a:rPr kumimoji="1" lang="ja-JP" altLang="en-US" sz="1100">
              <a:solidFill>
                <a:sysClr val="windowText" lastClr="000000"/>
              </a:solidFill>
            </a:rPr>
            <a:t>給付開始の場合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前年１０月～当年９月を入力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57"/>
  <sheetViews>
    <sheetView tabSelected="1" zoomScale="70" zoomScaleNormal="70" workbookViewId="0">
      <selection activeCell="L14" sqref="L14:L16"/>
    </sheetView>
  </sheetViews>
  <sheetFormatPr defaultRowHeight="18.75" customHeight="1" x14ac:dyDescent="0.15"/>
  <cols>
    <col min="1" max="1" width="3.375" style="2" customWidth="1"/>
    <col min="2" max="2" width="6.75" style="2" customWidth="1"/>
    <col min="3" max="3" width="11" style="2" customWidth="1"/>
    <col min="4" max="4" width="4.375" style="2" customWidth="1"/>
    <col min="5" max="5" width="9.5" style="2" customWidth="1"/>
    <col min="6" max="6" width="5.25" style="2" customWidth="1"/>
    <col min="7" max="7" width="10.875" style="2" customWidth="1"/>
    <col min="8" max="8" width="17.875" style="2" customWidth="1"/>
    <col min="9" max="9" width="5.625" style="2" customWidth="1"/>
    <col min="10" max="10" width="11.125" style="2" customWidth="1"/>
    <col min="11" max="11" width="16.75" style="2" customWidth="1"/>
    <col min="12" max="12" width="18" style="2" customWidth="1"/>
    <col min="13" max="13" width="5" style="2" customWidth="1"/>
    <col min="14" max="14" width="4.25" style="2" customWidth="1"/>
    <col min="15" max="17" width="13.5" style="2" customWidth="1"/>
    <col min="18" max="18" width="5.125" style="2" customWidth="1"/>
    <col min="19" max="19" width="6.125" style="2" customWidth="1"/>
    <col min="20" max="16384" width="9" style="2"/>
  </cols>
  <sheetData>
    <row r="1" spans="1:22" ht="18.75" customHeight="1" x14ac:dyDescent="0.15">
      <c r="A1" s="1" t="s">
        <v>25</v>
      </c>
    </row>
    <row r="3" spans="1:22" ht="18.75" customHeight="1" thickBot="1" x14ac:dyDescent="0.2"/>
    <row r="4" spans="1:22" ht="18.75" customHeight="1" x14ac:dyDescent="0.15">
      <c r="L4" s="91" t="s">
        <v>75</v>
      </c>
    </row>
    <row r="5" spans="1:22" ht="18.75" customHeight="1" thickBot="1" x14ac:dyDescent="0.2">
      <c r="L5" s="92"/>
    </row>
    <row r="6" spans="1:22" ht="18.75" customHeight="1" x14ac:dyDescent="0.15">
      <c r="L6" s="93">
        <f>H54+H57</f>
        <v>1219</v>
      </c>
    </row>
    <row r="7" spans="1:22" ht="18.75" customHeight="1" thickBot="1" x14ac:dyDescent="0.2">
      <c r="E7" s="3"/>
      <c r="F7" s="3"/>
      <c r="L7" s="94"/>
      <c r="N7" t="s">
        <v>51</v>
      </c>
      <c r="O7"/>
      <c r="P7"/>
      <c r="Q7"/>
      <c r="S7" s="2" t="s">
        <v>71</v>
      </c>
    </row>
    <row r="8" spans="1:22" ht="18.75" customHeight="1" x14ac:dyDescent="0.15">
      <c r="A8" s="2">
        <v>1</v>
      </c>
      <c r="B8" s="2" t="s">
        <v>7</v>
      </c>
      <c r="N8"/>
      <c r="O8" s="42" t="s">
        <v>5</v>
      </c>
      <c r="P8" s="37" t="s">
        <v>34</v>
      </c>
      <c r="Q8" s="37" t="s">
        <v>35</v>
      </c>
      <c r="S8" s="52"/>
      <c r="T8" s="51" t="s">
        <v>56</v>
      </c>
      <c r="U8" s="51" t="s">
        <v>57</v>
      </c>
      <c r="V8" s="51" t="s">
        <v>58</v>
      </c>
    </row>
    <row r="9" spans="1:22" ht="18.75" customHeight="1" x14ac:dyDescent="0.15">
      <c r="B9"/>
      <c r="C9" s="95" t="s">
        <v>90</v>
      </c>
      <c r="D9" s="97" t="s">
        <v>48</v>
      </c>
      <c r="E9" s="97"/>
      <c r="F9" s="84" t="s">
        <v>73</v>
      </c>
      <c r="G9" s="85"/>
      <c r="H9" s="99" t="s">
        <v>74</v>
      </c>
      <c r="N9"/>
      <c r="O9" s="38">
        <v>20</v>
      </c>
      <c r="P9" s="39" t="str">
        <f>IF((O15-P19)&gt;0,"支給あり","支給なし")</f>
        <v>支給なし</v>
      </c>
      <c r="Q9" s="39" t="str">
        <f>IF((O15-Q19)&gt;0,"支給あり","支給なし")</f>
        <v>支給なし</v>
      </c>
      <c r="S9" s="56" t="s">
        <v>59</v>
      </c>
      <c r="T9" s="55">
        <v>21</v>
      </c>
      <c r="U9" s="55">
        <v>22</v>
      </c>
      <c r="V9" s="55">
        <v>23</v>
      </c>
    </row>
    <row r="10" spans="1:22" ht="18.75" customHeight="1" thickBot="1" x14ac:dyDescent="0.2">
      <c r="C10" s="96"/>
      <c r="D10" s="98"/>
      <c r="E10" s="98"/>
      <c r="F10" s="86"/>
      <c r="G10" s="87"/>
      <c r="H10" s="100"/>
      <c r="I10" s="90" t="s">
        <v>52</v>
      </c>
      <c r="J10" s="90"/>
      <c r="K10" s="90"/>
      <c r="N10"/>
      <c r="O10" s="38">
        <v>21</v>
      </c>
      <c r="P10" s="39" t="str">
        <f>IF((O15-P20)&gt;0,"支給あり","支給なし")</f>
        <v>支給なし</v>
      </c>
      <c r="Q10" s="39" t="str">
        <f>IF((O15-Q20)&gt;0,"支給あり","支給なし")</f>
        <v>支給なし</v>
      </c>
      <c r="S10" s="57" t="s">
        <v>60</v>
      </c>
      <c r="T10" s="55">
        <v>21</v>
      </c>
      <c r="U10" s="55">
        <v>20</v>
      </c>
      <c r="V10" s="55">
        <v>20</v>
      </c>
    </row>
    <row r="11" spans="1:22" ht="18.75" customHeight="1" thickTop="1" thickBot="1" x14ac:dyDescent="0.2">
      <c r="B11" s="63"/>
      <c r="C11" s="74">
        <f>AVERAGE(C12:C23)</f>
        <v>440000</v>
      </c>
      <c r="D11" s="113">
        <v>23</v>
      </c>
      <c r="E11" s="114"/>
      <c r="F11" s="78"/>
      <c r="G11" s="79"/>
      <c r="H11" s="50">
        <v>23</v>
      </c>
      <c r="I11" s="90"/>
      <c r="J11" s="90"/>
      <c r="K11" s="90"/>
      <c r="N11"/>
      <c r="O11" s="38">
        <v>22</v>
      </c>
      <c r="P11" s="39" t="str">
        <f>IF((O15-P21)&gt;0,"支給あり","支給なし")</f>
        <v>支給なし</v>
      </c>
      <c r="Q11" s="39" t="str">
        <f>IF((O15-Q21)&gt;0,"支給あり","支給なし")</f>
        <v>支給なし</v>
      </c>
      <c r="S11" s="57" t="s">
        <v>61</v>
      </c>
      <c r="T11" s="55">
        <v>23</v>
      </c>
      <c r="U11" s="55">
        <v>23</v>
      </c>
      <c r="V11" s="55">
        <v>22</v>
      </c>
    </row>
    <row r="12" spans="1:22" ht="18.75" customHeight="1" thickTop="1" x14ac:dyDescent="0.2">
      <c r="B12" s="59" t="s">
        <v>78</v>
      </c>
      <c r="C12" s="61">
        <v>440000</v>
      </c>
      <c r="N12"/>
      <c r="O12" s="38">
        <v>23</v>
      </c>
      <c r="P12" s="39" t="str">
        <f>IF((O15-P22)&gt;0,"支給あり","支給なし")</f>
        <v>支給なし</v>
      </c>
      <c r="Q12" s="39" t="str">
        <f>IF((O15-Q22)&gt;0,"支給あり","支給なし")</f>
        <v>支給あり</v>
      </c>
      <c r="S12" s="57" t="s">
        <v>62</v>
      </c>
      <c r="T12" s="55">
        <v>21</v>
      </c>
      <c r="U12" s="55">
        <v>20</v>
      </c>
      <c r="V12" s="55">
        <v>21</v>
      </c>
    </row>
    <row r="13" spans="1:22" ht="18.75" customHeight="1" thickBot="1" x14ac:dyDescent="0.25">
      <c r="B13" s="60" t="s">
        <v>79</v>
      </c>
      <c r="C13" s="61">
        <v>440000</v>
      </c>
      <c r="D13" s="46"/>
      <c r="E13" s="115" t="s">
        <v>8</v>
      </c>
      <c r="F13" s="116"/>
      <c r="G13" s="117"/>
      <c r="H13" s="62" t="s">
        <v>0</v>
      </c>
      <c r="I13" s="82" t="s">
        <v>43</v>
      </c>
      <c r="J13" s="119"/>
      <c r="K13" s="67" t="s">
        <v>44</v>
      </c>
      <c r="L13" s="5" t="s">
        <v>28</v>
      </c>
      <c r="P13"/>
      <c r="Q13"/>
      <c r="S13" s="57" t="s">
        <v>63</v>
      </c>
      <c r="T13" s="55">
        <v>22</v>
      </c>
      <c r="U13" s="55">
        <v>23</v>
      </c>
      <c r="V13" s="55">
        <v>23</v>
      </c>
    </row>
    <row r="14" spans="1:22" ht="18.75" customHeight="1" thickTop="1" x14ac:dyDescent="0.2">
      <c r="B14" s="60" t="s">
        <v>80</v>
      </c>
      <c r="C14" s="61">
        <v>440000</v>
      </c>
      <c r="D14" s="4"/>
      <c r="E14" s="118" t="s">
        <v>18</v>
      </c>
      <c r="F14" s="82" t="s">
        <v>20</v>
      </c>
      <c r="G14" s="83"/>
      <c r="H14" s="68">
        <v>341000</v>
      </c>
      <c r="I14" s="107">
        <f>INT(SUM(H14:H16)*$F$11/$D$11)</f>
        <v>0</v>
      </c>
      <c r="J14" s="108"/>
      <c r="K14" s="104">
        <f>INT(SUM(H14:H16)*0.8*$H$11/$D$11)</f>
        <v>283712</v>
      </c>
      <c r="L14" s="101" t="s">
        <v>45</v>
      </c>
      <c r="N14" t="s">
        <v>72</v>
      </c>
      <c r="O14"/>
      <c r="P14"/>
      <c r="Q14"/>
      <c r="S14" s="57" t="s">
        <v>64</v>
      </c>
      <c r="T14" s="55">
        <v>22</v>
      </c>
      <c r="U14" s="55">
        <v>22</v>
      </c>
      <c r="V14" s="55">
        <v>21</v>
      </c>
    </row>
    <row r="15" spans="1:22" ht="18.75" customHeight="1" x14ac:dyDescent="0.2">
      <c r="B15" s="60" t="s">
        <v>81</v>
      </c>
      <c r="C15" s="61">
        <v>440000</v>
      </c>
      <c r="D15" s="4"/>
      <c r="E15" s="118"/>
      <c r="F15" s="82" t="s">
        <v>21</v>
      </c>
      <c r="G15" s="83"/>
      <c r="H15" s="69">
        <v>13640</v>
      </c>
      <c r="I15" s="109"/>
      <c r="J15" s="110"/>
      <c r="K15" s="105"/>
      <c r="L15" s="102"/>
      <c r="N15"/>
      <c r="O15" s="58">
        <f>H33</f>
        <v>13333</v>
      </c>
      <c r="P15"/>
      <c r="Q15"/>
      <c r="S15" s="57" t="s">
        <v>65</v>
      </c>
      <c r="T15" s="55">
        <v>21</v>
      </c>
      <c r="U15" s="55">
        <v>21</v>
      </c>
      <c r="V15" s="55">
        <v>22</v>
      </c>
    </row>
    <row r="16" spans="1:22" ht="18.75" customHeight="1" x14ac:dyDescent="0.2">
      <c r="B16" s="60" t="s">
        <v>82</v>
      </c>
      <c r="C16" s="61">
        <v>440000</v>
      </c>
      <c r="D16" s="4"/>
      <c r="E16" s="118"/>
      <c r="F16" s="82" t="s">
        <v>22</v>
      </c>
      <c r="G16" s="83"/>
      <c r="H16" s="69"/>
      <c r="I16" s="111"/>
      <c r="J16" s="112"/>
      <c r="K16" s="106"/>
      <c r="L16" s="103"/>
      <c r="N16"/>
      <c r="O16"/>
      <c r="P16"/>
      <c r="Q16"/>
      <c r="S16" s="57" t="s">
        <v>66</v>
      </c>
      <c r="T16" s="55">
        <v>23</v>
      </c>
      <c r="U16" s="55">
        <v>23</v>
      </c>
      <c r="V16" s="55">
        <v>23</v>
      </c>
    </row>
    <row r="17" spans="1:22" ht="18.75" customHeight="1" x14ac:dyDescent="0.2">
      <c r="B17" s="60" t="s">
        <v>83</v>
      </c>
      <c r="C17" s="61">
        <v>440000</v>
      </c>
      <c r="D17" s="4"/>
      <c r="E17" s="118" t="s">
        <v>19</v>
      </c>
      <c r="F17" s="82" t="s">
        <v>23</v>
      </c>
      <c r="G17" s="83"/>
      <c r="H17" s="69">
        <v>6500</v>
      </c>
      <c r="I17" s="120">
        <f>IF(F11=0,0,H17)</f>
        <v>0</v>
      </c>
      <c r="J17" s="121"/>
      <c r="K17" s="43">
        <f>IF(H11=0,0,INT(H17*0.8))</f>
        <v>5200</v>
      </c>
      <c r="L17" s="6"/>
      <c r="N17" t="s">
        <v>50</v>
      </c>
      <c r="O17"/>
      <c r="P17"/>
      <c r="Q17"/>
      <c r="S17" s="57" t="s">
        <v>67</v>
      </c>
      <c r="T17" s="55">
        <v>22</v>
      </c>
      <c r="U17" s="55">
        <v>21</v>
      </c>
      <c r="V17" s="55">
        <v>20</v>
      </c>
    </row>
    <row r="18" spans="1:22" ht="18.75" customHeight="1" x14ac:dyDescent="0.2">
      <c r="B18" s="60" t="s">
        <v>84</v>
      </c>
      <c r="C18" s="61">
        <v>440000</v>
      </c>
      <c r="D18" s="4"/>
      <c r="E18" s="118"/>
      <c r="F18" s="82" t="s">
        <v>24</v>
      </c>
      <c r="G18" s="83"/>
      <c r="H18" s="69">
        <v>19500</v>
      </c>
      <c r="I18" s="120">
        <f>IF(F11=0,0,H18)</f>
        <v>0</v>
      </c>
      <c r="J18" s="121"/>
      <c r="K18" s="43">
        <f>IF(H11=0,0,INT(H18*0.8))</f>
        <v>15600</v>
      </c>
      <c r="L18" s="6"/>
      <c r="N18"/>
      <c r="O18" s="42" t="s">
        <v>5</v>
      </c>
      <c r="P18" s="37" t="s">
        <v>34</v>
      </c>
      <c r="Q18" s="37" t="s">
        <v>35</v>
      </c>
      <c r="S18" s="57" t="s">
        <v>68</v>
      </c>
      <c r="T18" s="55">
        <v>21</v>
      </c>
      <c r="U18" s="55">
        <v>22</v>
      </c>
      <c r="V18" s="55">
        <v>23</v>
      </c>
    </row>
    <row r="19" spans="1:22" ht="18.75" customHeight="1" x14ac:dyDescent="0.2">
      <c r="B19" s="60" t="s">
        <v>85</v>
      </c>
      <c r="C19" s="61">
        <v>440000</v>
      </c>
      <c r="D19" s="4"/>
      <c r="E19" s="118"/>
      <c r="F19" s="82" t="s">
        <v>26</v>
      </c>
      <c r="G19" s="83"/>
      <c r="H19" s="70"/>
      <c r="I19" s="120">
        <f>IF(F11=0,0,H19)</f>
        <v>0</v>
      </c>
      <c r="J19" s="121"/>
      <c r="K19" s="44">
        <f>IF(H11=0,0,INT(H19*0.8))</f>
        <v>0</v>
      </c>
      <c r="L19" s="7"/>
      <c r="N19"/>
      <c r="O19" s="40">
        <v>20</v>
      </c>
      <c r="P19" s="41">
        <f>INT(ROUND(SUM(H14:H16)/O19,2)+ROUND(SUM(H17:H22),2)/22)</f>
        <v>19145</v>
      </c>
      <c r="Q19" s="41">
        <f>INT(ROUND(SUM(H14:H16)*0.8/O19,2)+ROUND(SUM(H17:H19)*0.8/22,2))</f>
        <v>15131</v>
      </c>
      <c r="S19" s="57" t="s">
        <v>69</v>
      </c>
      <c r="T19" s="55">
        <v>22</v>
      </c>
      <c r="U19" s="55">
        <v>22</v>
      </c>
      <c r="V19" s="55">
        <v>22</v>
      </c>
    </row>
    <row r="20" spans="1:22" ht="18.75" customHeight="1" x14ac:dyDescent="0.2">
      <c r="B20" s="60" t="s">
        <v>86</v>
      </c>
      <c r="C20" s="61">
        <v>440000</v>
      </c>
      <c r="D20" s="4"/>
      <c r="E20" s="118"/>
      <c r="F20" s="80" t="s">
        <v>27</v>
      </c>
      <c r="G20" s="81"/>
      <c r="H20" s="71"/>
      <c r="I20" s="120">
        <f>IF(F11=0,0,H20)</f>
        <v>0</v>
      </c>
      <c r="J20" s="121"/>
      <c r="K20" s="44"/>
      <c r="L20" s="88" t="s">
        <v>77</v>
      </c>
      <c r="N20"/>
      <c r="O20" s="40">
        <v>21</v>
      </c>
      <c r="P20" s="41">
        <f>INT(ROUND(SUM(H14:H16)/O20,2)+ROUND(SUM(H17:H22),2)/22)</f>
        <v>18301</v>
      </c>
      <c r="Q20" s="41">
        <f>INT(ROUND(SUM(H14:H16)*0.8/O20,2)+ROUND(SUM(H17:H19)*0.8/22,2))</f>
        <v>14455</v>
      </c>
      <c r="S20" s="57" t="s">
        <v>70</v>
      </c>
      <c r="T20" s="55">
        <v>22</v>
      </c>
      <c r="U20" s="55">
        <v>21</v>
      </c>
      <c r="V20" s="55">
        <v>21</v>
      </c>
    </row>
    <row r="21" spans="1:22" ht="18.75" customHeight="1" x14ac:dyDescent="0.2">
      <c r="B21" s="60" t="s">
        <v>87</v>
      </c>
      <c r="C21" s="61">
        <v>440000</v>
      </c>
      <c r="D21" s="4"/>
      <c r="E21" s="118"/>
      <c r="F21" s="80" t="s">
        <v>32</v>
      </c>
      <c r="G21" s="81"/>
      <c r="H21" s="71"/>
      <c r="I21" s="120">
        <f>IF(F11=0,0,H21)</f>
        <v>0</v>
      </c>
      <c r="J21" s="121"/>
      <c r="K21" s="44"/>
      <c r="L21" s="89"/>
      <c r="N21"/>
      <c r="O21" s="40">
        <v>22</v>
      </c>
      <c r="P21" s="41">
        <f>INT(ROUND(SUM(H14:H16)/O21,2)+ROUND(SUM(H17:H22),2)/22)</f>
        <v>17533</v>
      </c>
      <c r="Q21" s="41">
        <f>INT(ROUND(SUM(H14:H16)*0.8/O21,2)+ROUND(SUM(H17:H19)*0.8/22,2))</f>
        <v>13841</v>
      </c>
      <c r="S21"/>
      <c r="T21"/>
      <c r="U21"/>
      <c r="V21"/>
    </row>
    <row r="22" spans="1:22" ht="18.75" customHeight="1" thickBot="1" x14ac:dyDescent="0.25">
      <c r="B22" s="60" t="s">
        <v>88</v>
      </c>
      <c r="C22" s="61">
        <v>440000</v>
      </c>
      <c r="D22" s="4"/>
      <c r="E22" s="97"/>
      <c r="F22" s="80" t="s">
        <v>33</v>
      </c>
      <c r="G22" s="81"/>
      <c r="H22" s="72">
        <v>5100</v>
      </c>
      <c r="I22" s="107">
        <f>IF(F11=0,0,H22)</f>
        <v>0</v>
      </c>
      <c r="J22" s="108"/>
      <c r="K22" s="49"/>
      <c r="L22" s="73" t="s">
        <v>76</v>
      </c>
      <c r="N22"/>
      <c r="O22" s="40">
        <v>23</v>
      </c>
      <c r="P22" s="41">
        <f>INT(ROUND(SUM(H14:H16)/O22,2)+ROUND(SUM(H17:H22),2)/22)</f>
        <v>16832</v>
      </c>
      <c r="Q22" s="41">
        <f>INT(ROUND(SUM(H14:H16)*0.8/O22,2)+ROUND(SUM(H17:H19)*0.8/22,2))</f>
        <v>13280</v>
      </c>
    </row>
    <row r="23" spans="1:22" ht="18.75" customHeight="1" thickTop="1" thickBot="1" x14ac:dyDescent="0.25">
      <c r="B23" s="60" t="s">
        <v>89</v>
      </c>
      <c r="C23" s="75">
        <v>440000</v>
      </c>
      <c r="D23" s="46"/>
      <c r="E23" s="115" t="s">
        <v>55</v>
      </c>
      <c r="F23" s="116"/>
      <c r="G23" s="117"/>
      <c r="H23" s="77">
        <f>SUM(H14:H22)</f>
        <v>385740</v>
      </c>
      <c r="I23" s="122">
        <f>SUM(I14:J22)</f>
        <v>0</v>
      </c>
      <c r="J23" s="121"/>
      <c r="K23" s="44">
        <f>SUM(K14:K22)</f>
        <v>304512</v>
      </c>
      <c r="L23" s="7"/>
      <c r="N23"/>
      <c r="O23" s="47"/>
      <c r="P23" s="48"/>
      <c r="Q23" s="48"/>
    </row>
    <row r="24" spans="1:22" s="8" customFormat="1" ht="19.5" customHeight="1" thickTop="1" x14ac:dyDescent="0.15">
      <c r="C24" s="76"/>
      <c r="G24" s="9" t="s">
        <v>46</v>
      </c>
    </row>
    <row r="25" spans="1:22" s="8" customFormat="1" ht="19.5" customHeight="1" x14ac:dyDescent="0.15">
      <c r="G25" s="10" t="s">
        <v>47</v>
      </c>
    </row>
    <row r="26" spans="1:22" s="8" customFormat="1" ht="19.5" customHeight="1" x14ac:dyDescent="0.15">
      <c r="F26" s="10"/>
    </row>
    <row r="27" spans="1:22" s="8" customFormat="1" ht="19.5" customHeight="1" x14ac:dyDescent="0.15">
      <c r="F27" s="10"/>
    </row>
    <row r="28" spans="1:22" ht="18.75" customHeight="1" x14ac:dyDescent="0.15">
      <c r="G28" s="11"/>
    </row>
    <row r="29" spans="1:22" ht="18.75" customHeight="1" x14ac:dyDescent="0.15">
      <c r="A29" s="2">
        <v>2</v>
      </c>
      <c r="B29" s="2" t="s">
        <v>9</v>
      </c>
    </row>
    <row r="30" spans="1:22" s="12" customFormat="1" ht="23.25" customHeight="1" x14ac:dyDescent="0.15">
      <c r="C30" s="13" t="s">
        <v>90</v>
      </c>
      <c r="G30" s="64" t="s">
        <v>92</v>
      </c>
      <c r="M30" s="8"/>
    </row>
    <row r="31" spans="1:22" ht="18.75" customHeight="1" x14ac:dyDescent="0.15">
      <c r="C31" s="14">
        <f>C11</f>
        <v>440000</v>
      </c>
      <c r="D31" s="15" t="s">
        <v>2</v>
      </c>
      <c r="E31" s="16">
        <v>22</v>
      </c>
      <c r="F31" s="15" t="s">
        <v>3</v>
      </c>
      <c r="G31" s="65">
        <f>ROUND(C31/E31,-1)</f>
        <v>20000</v>
      </c>
      <c r="M31" s="8"/>
    </row>
    <row r="32" spans="1:22" s="12" customFormat="1" ht="23.25" customHeight="1" x14ac:dyDescent="0.15">
      <c r="C32" s="13" t="s">
        <v>91</v>
      </c>
      <c r="D32" s="18"/>
      <c r="F32" s="18"/>
      <c r="H32" s="19" t="s">
        <v>29</v>
      </c>
      <c r="M32" s="2"/>
    </row>
    <row r="33" spans="1:13" ht="18.75" customHeight="1" x14ac:dyDescent="0.15">
      <c r="C33" s="14">
        <f>G31</f>
        <v>20000</v>
      </c>
      <c r="D33" s="15" t="s">
        <v>1</v>
      </c>
      <c r="E33" s="20" t="s">
        <v>10</v>
      </c>
      <c r="F33" s="15" t="s">
        <v>3</v>
      </c>
      <c r="G33" s="17">
        <f>C33/3*2</f>
        <v>13333.333333333334</v>
      </c>
      <c r="H33" s="21">
        <f>ROUND(G33,0)</f>
        <v>13333</v>
      </c>
    </row>
    <row r="34" spans="1:13" ht="18.75" customHeight="1" x14ac:dyDescent="0.15">
      <c r="K34" s="22"/>
    </row>
    <row r="35" spans="1:13" ht="18.75" customHeight="1" x14ac:dyDescent="0.15">
      <c r="A35" s="2">
        <v>3</v>
      </c>
      <c r="B35" s="2" t="s">
        <v>36</v>
      </c>
      <c r="M35" s="12"/>
    </row>
    <row r="36" spans="1:13" s="23" customFormat="1" ht="18.75" customHeight="1" x14ac:dyDescent="0.15">
      <c r="C36" s="24" t="s">
        <v>4</v>
      </c>
      <c r="E36" s="18" t="s">
        <v>5</v>
      </c>
      <c r="G36" s="15" t="s">
        <v>13</v>
      </c>
      <c r="M36" s="2"/>
    </row>
    <row r="37" spans="1:13" ht="18.75" customHeight="1" x14ac:dyDescent="0.15">
      <c r="C37" s="25">
        <f>I14</f>
        <v>0</v>
      </c>
      <c r="D37" s="15" t="s">
        <v>2</v>
      </c>
      <c r="E37" s="16">
        <f>G11</f>
        <v>0</v>
      </c>
      <c r="F37" s="15" t="s">
        <v>3</v>
      </c>
      <c r="G37" s="45">
        <f>IF(G11=0,0,ROUND(C37/E37,2))</f>
        <v>0</v>
      </c>
      <c r="M37" s="12"/>
    </row>
    <row r="38" spans="1:13" s="23" customFormat="1" ht="18.75" customHeight="1" x14ac:dyDescent="0.15">
      <c r="C38" s="24" t="s">
        <v>6</v>
      </c>
      <c r="G38" s="15" t="s">
        <v>15</v>
      </c>
      <c r="M38" s="2"/>
    </row>
    <row r="39" spans="1:13" ht="18.75" customHeight="1" x14ac:dyDescent="0.15">
      <c r="C39" s="25">
        <f>SUM(I17:J22)</f>
        <v>0</v>
      </c>
      <c r="D39" s="15" t="s">
        <v>2</v>
      </c>
      <c r="E39" s="16">
        <v>22</v>
      </c>
      <c r="F39" s="15" t="s">
        <v>3</v>
      </c>
      <c r="G39" s="17">
        <f>ROUND(C39/E39,2)</f>
        <v>0</v>
      </c>
    </row>
    <row r="40" spans="1:13" s="23" customFormat="1" ht="23.25" customHeight="1" x14ac:dyDescent="0.15">
      <c r="C40" s="26" t="s">
        <v>14</v>
      </c>
      <c r="D40" s="18"/>
      <c r="E40" s="27" t="s">
        <v>16</v>
      </c>
      <c r="F40" s="18"/>
      <c r="G40" s="28"/>
      <c r="H40" s="29" t="s">
        <v>37</v>
      </c>
      <c r="M40" s="2"/>
    </row>
    <row r="41" spans="1:13" ht="18.75" customHeight="1" x14ac:dyDescent="0.15">
      <c r="C41" s="30">
        <f>G37</f>
        <v>0</v>
      </c>
      <c r="D41" s="17" t="s">
        <v>12</v>
      </c>
      <c r="E41" s="17">
        <f>G39</f>
        <v>0</v>
      </c>
      <c r="F41" s="15" t="s">
        <v>3</v>
      </c>
      <c r="G41" s="17">
        <f>C41+E41</f>
        <v>0</v>
      </c>
      <c r="H41" s="21">
        <f>INT(G41)</f>
        <v>0</v>
      </c>
      <c r="M41" s="23"/>
    </row>
    <row r="43" spans="1:13" ht="18.75" customHeight="1" x14ac:dyDescent="0.15">
      <c r="A43" s="2">
        <v>4</v>
      </c>
      <c r="B43" s="2" t="s">
        <v>11</v>
      </c>
      <c r="M43" s="23"/>
    </row>
    <row r="44" spans="1:13" s="12" customFormat="1" ht="18.75" customHeight="1" x14ac:dyDescent="0.15">
      <c r="A44" s="23"/>
      <c r="B44" s="23"/>
      <c r="C44" s="24" t="s">
        <v>4</v>
      </c>
      <c r="D44" s="23"/>
      <c r="E44" s="18" t="s">
        <v>5</v>
      </c>
      <c r="F44" s="23"/>
      <c r="G44" s="15" t="s">
        <v>13</v>
      </c>
      <c r="M44" s="2"/>
    </row>
    <row r="45" spans="1:13" ht="18.75" customHeight="1" x14ac:dyDescent="0.15">
      <c r="C45" s="25">
        <f>K14</f>
        <v>283712</v>
      </c>
      <c r="D45" s="15" t="s">
        <v>2</v>
      </c>
      <c r="E45" s="16">
        <f>H11</f>
        <v>23</v>
      </c>
      <c r="F45" s="15" t="s">
        <v>3</v>
      </c>
      <c r="G45" s="17">
        <f>IF(H11=0,0,ROUND(C45/E45,2))</f>
        <v>12335.3</v>
      </c>
      <c r="M45" s="23"/>
    </row>
    <row r="46" spans="1:13" ht="18.75" customHeight="1" x14ac:dyDescent="0.15">
      <c r="A46" s="23"/>
      <c r="B46" s="23"/>
      <c r="C46" s="24" t="s">
        <v>6</v>
      </c>
      <c r="D46" s="23"/>
      <c r="E46" s="23"/>
      <c r="F46" s="23"/>
      <c r="G46" s="15" t="s">
        <v>15</v>
      </c>
    </row>
    <row r="47" spans="1:13" ht="18.75" customHeight="1" x14ac:dyDescent="0.15">
      <c r="C47" s="25">
        <f>SUM(K17:K22)</f>
        <v>20800</v>
      </c>
      <c r="D47" s="15" t="s">
        <v>2</v>
      </c>
      <c r="E47" s="16">
        <v>22</v>
      </c>
      <c r="F47" s="15" t="s">
        <v>3</v>
      </c>
      <c r="G47" s="17">
        <f>ROUND(C47/E47,2)</f>
        <v>945.45</v>
      </c>
    </row>
    <row r="48" spans="1:13" ht="25.5" customHeight="1" x14ac:dyDescent="0.15">
      <c r="A48" s="23"/>
      <c r="B48" s="23"/>
      <c r="C48" s="26" t="s">
        <v>14</v>
      </c>
      <c r="D48" s="18"/>
      <c r="E48" s="27" t="s">
        <v>16</v>
      </c>
      <c r="F48" s="18"/>
      <c r="G48" s="28"/>
      <c r="H48" s="29" t="s">
        <v>38</v>
      </c>
    </row>
    <row r="49" spans="1:13" ht="18.75" customHeight="1" x14ac:dyDescent="0.15">
      <c r="C49" s="30">
        <f>G45</f>
        <v>12335.3</v>
      </c>
      <c r="D49" s="17" t="s">
        <v>12</v>
      </c>
      <c r="E49" s="17">
        <f>G47</f>
        <v>945.45</v>
      </c>
      <c r="F49" s="15" t="s">
        <v>3</v>
      </c>
      <c r="G49" s="17">
        <f>C49+E49</f>
        <v>13280.75</v>
      </c>
      <c r="H49" s="21">
        <f>INT(G49)</f>
        <v>13280</v>
      </c>
      <c r="M49" s="12"/>
    </row>
    <row r="51" spans="1:13" ht="18.75" customHeight="1" x14ac:dyDescent="0.15">
      <c r="A51" s="2">
        <v>5</v>
      </c>
      <c r="B51" s="2" t="s">
        <v>30</v>
      </c>
    </row>
    <row r="52" spans="1:13" ht="18.75" customHeight="1" thickBot="1" x14ac:dyDescent="0.2">
      <c r="A52" s="12"/>
      <c r="B52" s="12"/>
      <c r="C52" s="13" t="s">
        <v>49</v>
      </c>
      <c r="D52" s="12"/>
      <c r="E52" s="31" t="s">
        <v>31</v>
      </c>
      <c r="F52" s="12"/>
      <c r="G52" s="12"/>
    </row>
    <row r="53" spans="1:13" ht="18.75" customHeight="1" x14ac:dyDescent="0.15">
      <c r="B53" s="66" t="s">
        <v>39</v>
      </c>
      <c r="C53" s="14">
        <f>H33</f>
        <v>13333</v>
      </c>
      <c r="D53" s="15" t="s">
        <v>41</v>
      </c>
      <c r="E53" s="32">
        <f>H41</f>
        <v>0</v>
      </c>
      <c r="F53" s="15" t="s">
        <v>42</v>
      </c>
      <c r="G53" s="14">
        <f>C53-E53</f>
        <v>13333</v>
      </c>
      <c r="H53" s="53" t="s">
        <v>53</v>
      </c>
    </row>
    <row r="54" spans="1:13" ht="18.75" customHeight="1" thickBot="1" x14ac:dyDescent="0.2">
      <c r="C54" s="25">
        <f>G53</f>
        <v>13333</v>
      </c>
      <c r="D54" s="15" t="s">
        <v>1</v>
      </c>
      <c r="E54" s="33">
        <f>G11</f>
        <v>0</v>
      </c>
      <c r="F54" s="15" t="s">
        <v>3</v>
      </c>
      <c r="G54" s="36">
        <f>C54*E54</f>
        <v>0</v>
      </c>
      <c r="H54" s="54">
        <f>IF(G54&gt;0,G54,0)</f>
        <v>0</v>
      </c>
    </row>
    <row r="55" spans="1:13" ht="18.75" customHeight="1" thickBot="1" x14ac:dyDescent="0.2"/>
    <row r="56" spans="1:13" ht="18.75" customHeight="1" x14ac:dyDescent="0.15">
      <c r="B56" s="66" t="s">
        <v>40</v>
      </c>
      <c r="C56" s="14">
        <f>H33</f>
        <v>13333</v>
      </c>
      <c r="D56" s="15" t="s">
        <v>17</v>
      </c>
      <c r="E56" s="32">
        <f>H49</f>
        <v>13280</v>
      </c>
      <c r="F56" s="15" t="s">
        <v>3</v>
      </c>
      <c r="G56" s="35">
        <f>C56-E56</f>
        <v>53</v>
      </c>
      <c r="H56" s="53" t="s">
        <v>54</v>
      </c>
    </row>
    <row r="57" spans="1:13" ht="18.75" customHeight="1" thickBot="1" x14ac:dyDescent="0.2">
      <c r="C57" s="25">
        <f>G56</f>
        <v>53</v>
      </c>
      <c r="D57" s="15" t="s">
        <v>1</v>
      </c>
      <c r="E57" s="33">
        <f>H11</f>
        <v>23</v>
      </c>
      <c r="F57" s="15" t="s">
        <v>3</v>
      </c>
      <c r="G57" s="34">
        <f>C57*E57</f>
        <v>1219</v>
      </c>
      <c r="H57" s="54">
        <f>IF(G57&gt;0,G57,0)</f>
        <v>1219</v>
      </c>
    </row>
  </sheetData>
  <sheetProtection sheet="1" objects="1" scenarios="1"/>
  <mergeCells count="34">
    <mergeCell ref="I23:J23"/>
    <mergeCell ref="E23:G23"/>
    <mergeCell ref="E17:E22"/>
    <mergeCell ref="I22:J22"/>
    <mergeCell ref="I21:J21"/>
    <mergeCell ref="I20:J20"/>
    <mergeCell ref="I19:J19"/>
    <mergeCell ref="I18:J18"/>
    <mergeCell ref="I17:J17"/>
    <mergeCell ref="C9:C10"/>
    <mergeCell ref="D9:E10"/>
    <mergeCell ref="H9:H10"/>
    <mergeCell ref="L14:L16"/>
    <mergeCell ref="K14:K16"/>
    <mergeCell ref="I14:J16"/>
    <mergeCell ref="D11:E11"/>
    <mergeCell ref="E13:G13"/>
    <mergeCell ref="E14:E16"/>
    <mergeCell ref="I13:J13"/>
    <mergeCell ref="F9:G10"/>
    <mergeCell ref="L20:L21"/>
    <mergeCell ref="I10:K11"/>
    <mergeCell ref="L4:L5"/>
    <mergeCell ref="L6:L7"/>
    <mergeCell ref="F11:G11"/>
    <mergeCell ref="F22:G22"/>
    <mergeCell ref="F21:G21"/>
    <mergeCell ref="F20:G20"/>
    <mergeCell ref="F19:G19"/>
    <mergeCell ref="F18:G18"/>
    <mergeCell ref="F17:G17"/>
    <mergeCell ref="F16:G16"/>
    <mergeCell ref="F15:G15"/>
    <mergeCell ref="F14:G14"/>
  </mergeCells>
  <phoneticPr fontId="2"/>
  <conditionalFormatting sqref="P9:Q12">
    <cfRule type="containsText" dxfId="2" priority="2" operator="containsText" text="支給あり">
      <formula>NOT(ISERROR(SEARCH("支給あり",P9)))</formula>
    </cfRule>
  </conditionalFormatting>
  <conditionalFormatting sqref="P19:Q22">
    <cfRule type="cellIs" dxfId="1" priority="6" operator="lessThan">
      <formula>$O$15</formula>
    </cfRule>
    <cfRule type="cellIs" dxfId="0" priority="7" operator="lessThan">
      <formula>#REF!</formula>
    </cfRule>
  </conditionalFormatting>
  <pageMargins left="0.59055118110236227" right="0.59055118110236227" top="0.59055118110236227" bottom="0.59055118110236227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試算額</vt:lpstr>
    </vt:vector>
  </TitlesOfParts>
  <Company>高知市教育委員会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高知市教育委員会</dc:creator>
  <cp:lastModifiedBy>藤川　修堂</cp:lastModifiedBy>
  <cp:lastPrinted>2016-07-01T06:33:13Z</cp:lastPrinted>
  <dcterms:created xsi:type="dcterms:W3CDTF">2016-01-23T05:25:07Z</dcterms:created>
  <dcterms:modified xsi:type="dcterms:W3CDTF">2016-08-09T07:15:17Z</dcterms:modified>
</cp:coreProperties>
</file>