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48353\Desktop\"/>
    </mc:Choice>
  </mc:AlternateContent>
  <bookViews>
    <workbookView xWindow="0" yWindow="0" windowWidth="17265" windowHeight="5775"/>
  </bookViews>
  <sheets>
    <sheet name="Sheet1" sheetId="1" r:id="rId1"/>
  </sheets>
  <definedNames>
    <definedName name="_xlnm.Print_Area" localSheetId="0">Sheet1!$A$1:$BD$68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40" i="1" l="1"/>
  <c r="AM48" i="1"/>
  <c r="AJ49" i="1"/>
  <c r="B47" i="1" l="1"/>
  <c r="B64" i="1"/>
  <c r="AF64" i="1" s="1"/>
  <c r="B63" i="1"/>
  <c r="AF63" i="1" s="1"/>
  <c r="B62" i="1"/>
  <c r="B61" i="1"/>
  <c r="B60" i="1"/>
  <c r="B59" i="1"/>
  <c r="B58" i="1"/>
  <c r="B57" i="1"/>
  <c r="B56" i="1"/>
  <c r="B55" i="1"/>
  <c r="B54" i="1"/>
  <c r="AJ64" i="1"/>
  <c r="AM63" i="1"/>
  <c r="AJ55" i="1"/>
  <c r="B49" i="1"/>
  <c r="B48" i="1"/>
  <c r="B46" i="1"/>
  <c r="B45" i="1"/>
  <c r="B44" i="1"/>
  <c r="B43" i="1"/>
  <c r="B42" i="1"/>
  <c r="B41" i="1"/>
  <c r="B40" i="1"/>
  <c r="AF40" i="1" s="1"/>
  <c r="B39" i="1"/>
  <c r="BA54" i="1" l="1"/>
  <c r="AF54" i="1"/>
  <c r="BA59" i="1"/>
  <c r="AF59" i="1"/>
  <c r="AF56" i="1"/>
  <c r="BA56" i="1"/>
  <c r="AF58" i="1"/>
  <c r="BA58" i="1"/>
  <c r="AF57" i="1"/>
  <c r="BA57" i="1"/>
  <c r="BA44" i="1"/>
  <c r="AF44" i="1"/>
  <c r="AF41" i="1"/>
  <c r="BA41" i="1"/>
  <c r="BA42" i="1"/>
  <c r="AF42" i="1"/>
  <c r="AF39" i="1"/>
  <c r="BA39" i="1"/>
  <c r="AF43" i="1"/>
  <c r="BA43" i="1" s="1"/>
  <c r="AN40" i="1"/>
  <c r="BA40" i="1" s="1"/>
  <c r="AF49" i="1"/>
  <c r="AN49" i="1"/>
  <c r="BA49" i="1" s="1"/>
  <c r="AY45" i="1"/>
  <c r="BA45" i="1" s="1"/>
  <c r="AF45" i="1"/>
  <c r="AM45" i="1"/>
  <c r="AS45" i="1" s="1"/>
  <c r="AF46" i="1"/>
  <c r="AM46" i="1"/>
  <c r="AS46" i="1" s="1"/>
  <c r="AY46" i="1" s="1"/>
  <c r="BA46" i="1" s="1"/>
  <c r="AF48" i="1"/>
  <c r="AQ48" i="1"/>
  <c r="BA48" i="1" s="1"/>
  <c r="AF47" i="1"/>
  <c r="AM47" i="1" s="1"/>
  <c r="AS47" i="1" s="1"/>
  <c r="AY47" i="1" s="1"/>
  <c r="BA47" i="1" s="1"/>
  <c r="AF60" i="1"/>
  <c r="AM60" i="1" s="1"/>
  <c r="AS60" i="1" s="1"/>
  <c r="AY60" i="1" s="1"/>
  <c r="BA60" i="1" s="1"/>
  <c r="AF62" i="1"/>
  <c r="AM62" i="1"/>
  <c r="AS62" i="1" s="1"/>
  <c r="AQ63" i="1"/>
  <c r="BA63" i="1" s="1"/>
  <c r="AF55" i="1"/>
  <c r="AN55" i="1" s="1"/>
  <c r="BA55" i="1" s="1"/>
  <c r="AF61" i="1"/>
  <c r="AY62" i="1"/>
  <c r="BA62" i="1" s="1"/>
  <c r="AN64" i="1"/>
  <c r="BA64" i="1" s="1"/>
  <c r="AM61" i="1" l="1"/>
  <c r="AS61" i="1" s="1"/>
  <c r="AY61" i="1" s="1"/>
  <c r="BA61" i="1" s="1"/>
  <c r="BA65" i="1" s="1"/>
  <c r="AF8" i="1" s="1"/>
  <c r="R14" i="1" s="1"/>
  <c r="BA50" i="1" l="1"/>
  <c r="AK13" i="1"/>
  <c r="AK15" i="1" s="1"/>
  <c r="AG13" i="1"/>
  <c r="AG15" i="1" s="1"/>
  <c r="AJ13" i="1"/>
  <c r="AJ15" i="1" s="1"/>
  <c r="AF13" i="1"/>
  <c r="AF15" i="1" s="1"/>
  <c r="AO10" i="1"/>
  <c r="AI13" i="1"/>
  <c r="AI15" i="1" s="1"/>
  <c r="AL13" i="1"/>
  <c r="AL15" i="1" s="1"/>
  <c r="AH13" i="1"/>
  <c r="AH15" i="1" s="1"/>
  <c r="AO11" i="1"/>
  <c r="AO7" i="1"/>
  <c r="AO9" i="1"/>
  <c r="L8" i="1" l="1"/>
  <c r="L12" i="1" s="1"/>
  <c r="AS13" i="1"/>
  <c r="C22" i="1" l="1"/>
  <c r="M22" i="1" s="1"/>
  <c r="C18" i="1"/>
  <c r="M18" i="1" s="1"/>
  <c r="C17" i="1"/>
  <c r="C19" i="1"/>
  <c r="M19" i="1" s="1"/>
  <c r="C21" i="1"/>
  <c r="M21" i="1" s="1"/>
  <c r="C20" i="1"/>
  <c r="M20" i="1" s="1"/>
  <c r="AO25" i="1"/>
  <c r="AK25" i="1"/>
  <c r="AG25" i="1"/>
  <c r="AB25" i="1"/>
  <c r="AI25" i="1"/>
  <c r="AD25" i="1"/>
  <c r="AN25" i="1"/>
  <c r="AJ25" i="1"/>
  <c r="AF25" i="1"/>
  <c r="AC25" i="1"/>
  <c r="AM25" i="1"/>
  <c r="AE25" i="1"/>
  <c r="AH25" i="1"/>
  <c r="AL25" i="1"/>
  <c r="AA25" i="1"/>
  <c r="W25" i="1"/>
  <c r="V25" i="1"/>
  <c r="U25" i="1"/>
  <c r="X25" i="1"/>
  <c r="Z25" i="1"/>
  <c r="Y25" i="1"/>
  <c r="T25" i="1"/>
  <c r="M17" i="1" l="1"/>
  <c r="M23" i="1" s="1"/>
  <c r="N21" i="1" s="1"/>
  <c r="N18" i="1"/>
  <c r="Z16" i="1"/>
  <c r="AJ16" i="1"/>
  <c r="AB16" i="1"/>
  <c r="AN16" i="1"/>
  <c r="AH16" i="1"/>
  <c r="AF16" i="1"/>
  <c r="AL16" i="1"/>
  <c r="AD16" i="1"/>
  <c r="S28" i="1" l="1"/>
  <c r="S27" i="1"/>
  <c r="S26" i="1"/>
  <c r="V29" i="1" l="1"/>
  <c r="AD29" i="1"/>
  <c r="AN29" i="1"/>
  <c r="T26" i="1"/>
  <c r="AO26" i="1"/>
  <c r="AK26" i="1"/>
  <c r="AL26" i="1"/>
  <c r="AF26" i="1"/>
  <c r="AA26" i="1"/>
  <c r="Z26" i="1"/>
  <c r="AJ26" i="1"/>
  <c r="AH26" i="1"/>
  <c r="AE26" i="1"/>
  <c r="AH29" i="1"/>
  <c r="X26" i="1"/>
  <c r="AB29" i="1"/>
  <c r="V26" i="1"/>
  <c r="AM26" i="1"/>
  <c r="Y26" i="1"/>
  <c r="AD26" i="1"/>
  <c r="U26" i="1"/>
  <c r="AG26" i="1"/>
  <c r="AF29" i="1"/>
  <c r="AJ29" i="1"/>
  <c r="T29" i="1"/>
  <c r="AI26" i="1"/>
  <c r="Z29" i="1"/>
  <c r="X29" i="1"/>
  <c r="AC26" i="1"/>
  <c r="AL29" i="1"/>
  <c r="W26" i="1"/>
  <c r="AN26" i="1"/>
  <c r="AB26" i="1"/>
  <c r="AB30" i="1"/>
  <c r="W27" i="1"/>
  <c r="AO27" i="1"/>
  <c r="AG27" i="1"/>
  <c r="AD30" i="1"/>
  <c r="AJ30" i="1"/>
  <c r="T27" i="1"/>
  <c r="AF27" i="1"/>
  <c r="AC27" i="1"/>
  <c r="V30" i="1"/>
  <c r="AF30" i="1"/>
  <c r="AH30" i="1"/>
  <c r="AJ27" i="1"/>
  <c r="AL27" i="1"/>
  <c r="Z30" i="1"/>
  <c r="AI27" i="1"/>
  <c r="AE27" i="1"/>
  <c r="AD27" i="1"/>
  <c r="Z27" i="1"/>
  <c r="AK27" i="1"/>
  <c r="Y27" i="1"/>
  <c r="AM27" i="1"/>
  <c r="T30" i="1"/>
  <c r="AL30" i="1"/>
  <c r="X27" i="1"/>
  <c r="AH27" i="1"/>
  <c r="AB27" i="1"/>
  <c r="AN27" i="1"/>
  <c r="U27" i="1"/>
  <c r="AN30" i="1"/>
  <c r="AA27" i="1"/>
  <c r="X30" i="1"/>
  <c r="V27" i="1"/>
  <c r="T28" i="1"/>
  <c r="AB28" i="1"/>
  <c r="AE28" i="1"/>
  <c r="AF28" i="1"/>
  <c r="V28" i="1"/>
  <c r="W28" i="1"/>
  <c r="Z31" i="1"/>
  <c r="AB31" i="1"/>
  <c r="X31" i="1"/>
  <c r="AO28" i="1"/>
  <c r="AL31" i="1"/>
  <c r="AL28" i="1"/>
  <c r="AN28" i="1"/>
  <c r="AI28" i="1"/>
  <c r="AM28" i="1"/>
  <c r="X28" i="1"/>
  <c r="AG28" i="1"/>
  <c r="AH31" i="1"/>
  <c r="T31" i="1"/>
  <c r="AD31" i="1"/>
  <c r="Z28" i="1"/>
  <c r="Y28" i="1"/>
  <c r="AJ31" i="1"/>
  <c r="AN31" i="1"/>
  <c r="AJ28" i="1"/>
  <c r="U28" i="1"/>
  <c r="AC28" i="1"/>
  <c r="AA28" i="1"/>
  <c r="AF31" i="1"/>
  <c r="AD28" i="1"/>
  <c r="AH28" i="1"/>
  <c r="AK28" i="1"/>
  <c r="V31" i="1"/>
  <c r="AR18" i="1" l="1"/>
  <c r="AR21" i="1"/>
</calcChain>
</file>

<file path=xl/sharedStrings.xml><?xml version="1.0" encoding="utf-8"?>
<sst xmlns="http://schemas.openxmlformats.org/spreadsheetml/2006/main" count="366" uniqueCount="111">
  <si>
    <t>所得の種類</t>
    <rPh sb="0" eb="2">
      <t>ショトク</t>
    </rPh>
    <rPh sb="3" eb="5">
      <t>シュルイ</t>
    </rPh>
    <phoneticPr fontId="2"/>
  </si>
  <si>
    <t>（１）</t>
    <phoneticPr fontId="2"/>
  </si>
  <si>
    <t>（２）</t>
    <phoneticPr fontId="2"/>
  </si>
  <si>
    <t>給与所得</t>
    <rPh sb="0" eb="2">
      <t>キュウヨ</t>
    </rPh>
    <rPh sb="2" eb="4">
      <t>ショトク</t>
    </rPh>
    <phoneticPr fontId="2"/>
  </si>
  <si>
    <t>〇控除額の計算</t>
    <rPh sb="1" eb="3">
      <t>コウジョ</t>
    </rPh>
    <rPh sb="3" eb="4">
      <t>ガク</t>
    </rPh>
    <rPh sb="5" eb="7">
      <t>ケイサン</t>
    </rPh>
    <phoneticPr fontId="2"/>
  </si>
  <si>
    <t>判定</t>
    <rPh sb="0" eb="2">
      <t>ハンテイ</t>
    </rPh>
    <phoneticPr fontId="2"/>
  </si>
  <si>
    <t>万円超</t>
    <rPh sb="0" eb="2">
      <t>マンエン</t>
    </rPh>
    <rPh sb="2" eb="3">
      <t>コ</t>
    </rPh>
    <phoneticPr fontId="2"/>
  </si>
  <si>
    <t>万円以下</t>
    <rPh sb="0" eb="4">
      <t>マンエンイカ</t>
    </rPh>
    <phoneticPr fontId="2"/>
  </si>
  <si>
    <t>万円以下</t>
    <rPh sb="0" eb="2">
      <t>マンエン</t>
    </rPh>
    <rPh sb="2" eb="4">
      <t>イカ</t>
    </rPh>
    <phoneticPr fontId="2"/>
  </si>
  <si>
    <t>（Ｂ）</t>
    <phoneticPr fontId="2"/>
  </si>
  <si>
    <t>（Ａ）</t>
    <phoneticPr fontId="2"/>
  </si>
  <si>
    <t>（Ｃ）</t>
    <phoneticPr fontId="2"/>
  </si>
  <si>
    <t>万円</t>
    <rPh sb="0" eb="2">
      <t>マンエン</t>
    </rPh>
    <phoneticPr fontId="2"/>
  </si>
  <si>
    <t>収入金額</t>
    <rPh sb="0" eb="2">
      <t>シュウニュウ</t>
    </rPh>
    <rPh sb="2" eb="4">
      <t>キンガク</t>
    </rPh>
    <phoneticPr fontId="2"/>
  </si>
  <si>
    <t>円</t>
    <rPh sb="0" eb="1">
      <t>エン</t>
    </rPh>
    <phoneticPr fontId="2"/>
  </si>
  <si>
    <t>あなたの本年中の合計所得金額の見積額
（（１）と（２）の合計額）</t>
    <rPh sb="4" eb="7">
      <t>ホンネンチュウ</t>
    </rPh>
    <rPh sb="8" eb="10">
      <t>ゴウケイ</t>
    </rPh>
    <rPh sb="10" eb="12">
      <t>ショトク</t>
    </rPh>
    <rPh sb="12" eb="14">
      <t>キンガク</t>
    </rPh>
    <rPh sb="15" eb="17">
      <t>ミツモリ</t>
    </rPh>
    <rPh sb="17" eb="18">
      <t>ガク</t>
    </rPh>
    <rPh sb="28" eb="30">
      <t>ゴウケイ</t>
    </rPh>
    <rPh sb="30" eb="31">
      <t>ガク</t>
    </rPh>
    <phoneticPr fontId="2"/>
  </si>
  <si>
    <t>区分Ⅰ</t>
    <rPh sb="0" eb="2">
      <t>クブン</t>
    </rPh>
    <phoneticPr fontId="2"/>
  </si>
  <si>
    <t>基礎控除の額</t>
    <rPh sb="0" eb="2">
      <t>キソ</t>
    </rPh>
    <rPh sb="2" eb="4">
      <t>コウジョ</t>
    </rPh>
    <rPh sb="5" eb="6">
      <t>ガク</t>
    </rPh>
    <phoneticPr fontId="2"/>
  </si>
  <si>
    <t>（左のＡ～Ｃを記載）</t>
    <rPh sb="1" eb="2">
      <t>ヒダリ</t>
    </rPh>
    <rPh sb="7" eb="9">
      <t>キサイ</t>
    </rPh>
    <phoneticPr fontId="2"/>
  </si>
  <si>
    <t>所得金額</t>
    <rPh sb="0" eb="2">
      <t>ショトク</t>
    </rPh>
    <rPh sb="2" eb="4">
      <t>キンガク</t>
    </rPh>
    <phoneticPr fontId="2"/>
  </si>
  <si>
    <t>〇配偶者の本年中の合計所得金額の見積額の計算</t>
    <rPh sb="1" eb="4">
      <t>ハイグウシャ</t>
    </rPh>
    <rPh sb="5" eb="8">
      <t>ホンネンチュウ</t>
    </rPh>
    <rPh sb="9" eb="11">
      <t>ゴウケイ</t>
    </rPh>
    <rPh sb="11" eb="13">
      <t>ショトク</t>
    </rPh>
    <rPh sb="13" eb="15">
      <t>キンガク</t>
    </rPh>
    <rPh sb="16" eb="18">
      <t>ミツモリ</t>
    </rPh>
    <rPh sb="18" eb="19">
      <t>ガク</t>
    </rPh>
    <rPh sb="20" eb="22">
      <t>ケイサン</t>
    </rPh>
    <phoneticPr fontId="2"/>
  </si>
  <si>
    <t>〇あなたの本年中の合計所得金額の見積額の計算</t>
    <rPh sb="5" eb="8">
      <t>ホンネンチュウ</t>
    </rPh>
    <rPh sb="9" eb="11">
      <t>ゴウケイ</t>
    </rPh>
    <rPh sb="11" eb="13">
      <t>ショトク</t>
    </rPh>
    <rPh sb="13" eb="15">
      <t>キンガク</t>
    </rPh>
    <rPh sb="16" eb="18">
      <t>ミツモリ</t>
    </rPh>
    <rPh sb="18" eb="19">
      <t>ガク</t>
    </rPh>
    <rPh sb="20" eb="22">
      <t>ケイサン</t>
    </rPh>
    <phoneticPr fontId="2"/>
  </si>
  <si>
    <t>概要</t>
    <rPh sb="0" eb="2">
      <t>ガイヨウ</t>
    </rPh>
    <phoneticPr fontId="2"/>
  </si>
  <si>
    <t>A</t>
    <phoneticPr fontId="2"/>
  </si>
  <si>
    <t>区分Ⅱ</t>
    <rPh sb="0" eb="2">
      <t>クブン</t>
    </rPh>
    <phoneticPr fontId="2"/>
  </si>
  <si>
    <t>①</t>
    <phoneticPr fontId="2"/>
  </si>
  <si>
    <t>95万円超
100万円以下</t>
    <rPh sb="2" eb="4">
      <t>マンエン</t>
    </rPh>
    <rPh sb="4" eb="5">
      <t>コ</t>
    </rPh>
    <rPh sb="9" eb="11">
      <t>マンエン</t>
    </rPh>
    <rPh sb="11" eb="13">
      <t>イカ</t>
    </rPh>
    <phoneticPr fontId="2"/>
  </si>
  <si>
    <t>100万円超
105万円以下</t>
    <rPh sb="3" eb="5">
      <t>マンエン</t>
    </rPh>
    <rPh sb="5" eb="6">
      <t>コ</t>
    </rPh>
    <rPh sb="10" eb="12">
      <t>マンエン</t>
    </rPh>
    <rPh sb="12" eb="14">
      <t>イカ</t>
    </rPh>
    <phoneticPr fontId="2"/>
  </si>
  <si>
    <t>105万円超
110万円以下</t>
    <rPh sb="3" eb="5">
      <t>マンエン</t>
    </rPh>
    <rPh sb="5" eb="6">
      <t>コ</t>
    </rPh>
    <rPh sb="10" eb="12">
      <t>マンエン</t>
    </rPh>
    <rPh sb="12" eb="14">
      <t>イカ</t>
    </rPh>
    <phoneticPr fontId="2"/>
  </si>
  <si>
    <t>110万円超
115万円以下</t>
    <rPh sb="3" eb="5">
      <t>マンエン</t>
    </rPh>
    <rPh sb="5" eb="6">
      <t>コ</t>
    </rPh>
    <rPh sb="10" eb="12">
      <t>マンエン</t>
    </rPh>
    <rPh sb="12" eb="14">
      <t>イカ</t>
    </rPh>
    <phoneticPr fontId="2"/>
  </si>
  <si>
    <t>115万円超
120万円以下</t>
    <rPh sb="3" eb="5">
      <t>マンエン</t>
    </rPh>
    <rPh sb="5" eb="6">
      <t>コ</t>
    </rPh>
    <rPh sb="10" eb="12">
      <t>マンエン</t>
    </rPh>
    <rPh sb="12" eb="14">
      <t>イカ</t>
    </rPh>
    <phoneticPr fontId="2"/>
  </si>
  <si>
    <t>120万円超
125万円以下</t>
    <rPh sb="3" eb="5">
      <t>マンエン</t>
    </rPh>
    <rPh sb="5" eb="6">
      <t>コ</t>
    </rPh>
    <rPh sb="10" eb="12">
      <t>マンエン</t>
    </rPh>
    <rPh sb="12" eb="14">
      <t>イカ</t>
    </rPh>
    <phoneticPr fontId="2"/>
  </si>
  <si>
    <t>125万円超
130万円以下</t>
    <rPh sb="3" eb="5">
      <t>マンエン</t>
    </rPh>
    <rPh sb="5" eb="6">
      <t>コ</t>
    </rPh>
    <rPh sb="10" eb="12">
      <t>マンエン</t>
    </rPh>
    <rPh sb="12" eb="14">
      <t>イカ</t>
    </rPh>
    <phoneticPr fontId="2"/>
  </si>
  <si>
    <t>130万円超
133万円以下</t>
    <rPh sb="3" eb="5">
      <t>マンエン</t>
    </rPh>
    <rPh sb="5" eb="6">
      <t>コ</t>
    </rPh>
    <rPh sb="10" eb="12">
      <t>マンエン</t>
    </rPh>
    <rPh sb="12" eb="14">
      <t>イカ</t>
    </rPh>
    <phoneticPr fontId="2"/>
  </si>
  <si>
    <t>配偶者控除</t>
    <rPh sb="0" eb="3">
      <t>ハイグウシャ</t>
    </rPh>
    <rPh sb="3" eb="5">
      <t>コウジョ</t>
    </rPh>
    <phoneticPr fontId="2"/>
  </si>
  <si>
    <t>配偶者特別控除</t>
    <rPh sb="0" eb="3">
      <t>ハイグウシャ</t>
    </rPh>
    <rPh sb="3" eb="5">
      <t>トクベツ</t>
    </rPh>
    <rPh sb="5" eb="7">
      <t>コウジョ</t>
    </rPh>
    <phoneticPr fontId="2"/>
  </si>
  <si>
    <t>48万円以下かつ年齢70歳以上
≪老人控除対象配偶者に該当≫</t>
    <rPh sb="2" eb="6">
      <t>マンエンイカ</t>
    </rPh>
    <rPh sb="8" eb="10">
      <t>ネンレイ</t>
    </rPh>
    <rPh sb="12" eb="13">
      <t>サイ</t>
    </rPh>
    <rPh sb="13" eb="15">
      <t>イジョウ</t>
    </rPh>
    <rPh sb="17" eb="19">
      <t>ロウジン</t>
    </rPh>
    <rPh sb="19" eb="21">
      <t>コウジョ</t>
    </rPh>
    <rPh sb="21" eb="23">
      <t>タイショウ</t>
    </rPh>
    <rPh sb="23" eb="26">
      <t>ハイグウシャ</t>
    </rPh>
    <rPh sb="27" eb="29">
      <t>ガイトウ</t>
    </rPh>
    <phoneticPr fontId="2"/>
  </si>
  <si>
    <t>48万円以下かつ年齢70歳未満</t>
    <rPh sb="2" eb="6">
      <t>マンエンイカ</t>
    </rPh>
    <rPh sb="8" eb="10">
      <t>ネンレイ</t>
    </rPh>
    <rPh sb="12" eb="13">
      <t>サイ</t>
    </rPh>
    <rPh sb="13" eb="15">
      <t>ミマン</t>
    </rPh>
    <phoneticPr fontId="2"/>
  </si>
  <si>
    <t>48万円超95万円以下</t>
    <rPh sb="2" eb="4">
      <t>マンエン</t>
    </rPh>
    <rPh sb="4" eb="5">
      <t>コ</t>
    </rPh>
    <rPh sb="7" eb="9">
      <t>マンエン</t>
    </rPh>
    <rPh sb="9" eb="11">
      <t>イカ</t>
    </rPh>
    <phoneticPr fontId="2"/>
  </si>
  <si>
    <t>95万円超133万円以下</t>
    <rPh sb="2" eb="4">
      <t>マンエン</t>
    </rPh>
    <rPh sb="4" eb="5">
      <t>コ</t>
    </rPh>
    <rPh sb="8" eb="10">
      <t>マンエン</t>
    </rPh>
    <rPh sb="10" eb="12">
      <t>イカ</t>
    </rPh>
    <phoneticPr fontId="2"/>
  </si>
  <si>
    <t>（①）</t>
    <phoneticPr fontId="2"/>
  </si>
  <si>
    <t>（②）</t>
    <phoneticPr fontId="2"/>
  </si>
  <si>
    <t>（③）</t>
    <phoneticPr fontId="2"/>
  </si>
  <si>
    <t>（④）</t>
    <phoneticPr fontId="2"/>
  </si>
  <si>
    <t>*2</t>
    <phoneticPr fontId="2"/>
  </si>
  <si>
    <t>（上の①～④を記載）</t>
    <rPh sb="1" eb="2">
      <t>ウエ</t>
    </rPh>
    <rPh sb="7" eb="9">
      <t>キサイ</t>
    </rPh>
    <phoneticPr fontId="2"/>
  </si>
  <si>
    <t>配偶者控除の額</t>
    <rPh sb="0" eb="3">
      <t>ハイグウシャ</t>
    </rPh>
    <rPh sb="3" eb="5">
      <t>コウジョ</t>
    </rPh>
    <rPh sb="6" eb="7">
      <t>ガク</t>
    </rPh>
    <phoneticPr fontId="2"/>
  </si>
  <si>
    <t>令和２年分　合計所得金額計算表</t>
    <rPh sb="0" eb="2">
      <t>レイワ</t>
    </rPh>
    <rPh sb="3" eb="5">
      <t>ネンブン</t>
    </rPh>
    <rPh sb="6" eb="8">
      <t>ゴウケイ</t>
    </rPh>
    <rPh sb="8" eb="10">
      <t>ショトク</t>
    </rPh>
    <rPh sb="10" eb="12">
      <t>キンガク</t>
    </rPh>
    <rPh sb="12" eb="14">
      <t>ケイサン</t>
    </rPh>
    <rPh sb="14" eb="15">
      <t>ヒョウ</t>
    </rPh>
    <phoneticPr fontId="2"/>
  </si>
  <si>
    <t>←この部分に入力すれば自動的に計算されます</t>
    <rPh sb="3" eb="5">
      <t>ブブン</t>
    </rPh>
    <rPh sb="6" eb="8">
      <t>ニュウリョク</t>
    </rPh>
    <rPh sb="11" eb="14">
      <t>ジドウテキ</t>
    </rPh>
    <rPh sb="15" eb="17">
      <t>ケイサン</t>
    </rPh>
    <phoneticPr fontId="2"/>
  </si>
  <si>
    <t>給与の収入金額（ⓐ）</t>
    <rPh sb="0" eb="2">
      <t>キュウヨ</t>
    </rPh>
    <rPh sb="3" eb="5">
      <t>シュウニュウ</t>
    </rPh>
    <rPh sb="5" eb="7">
      <t>キンガク</t>
    </rPh>
    <phoneticPr fontId="2"/>
  </si>
  <si>
    <t>円以上</t>
    <rPh sb="0" eb="3">
      <t>エンイジョウ</t>
    </rPh>
    <phoneticPr fontId="2"/>
  </si>
  <si>
    <t>円以下</t>
    <rPh sb="0" eb="1">
      <t>エン</t>
    </rPh>
    <rPh sb="1" eb="3">
      <t>イカ</t>
    </rPh>
    <phoneticPr fontId="2"/>
  </si>
  <si>
    <t>給与所得の金額</t>
    <rPh sb="0" eb="2">
      <t>キュウヨ</t>
    </rPh>
    <rPh sb="2" eb="4">
      <t>ショトク</t>
    </rPh>
    <rPh sb="5" eb="7">
      <t>キンガク</t>
    </rPh>
    <phoneticPr fontId="2"/>
  </si>
  <si>
    <t>　円　＝　所得金額</t>
    <rPh sb="1" eb="2">
      <t>エン</t>
    </rPh>
    <rPh sb="5" eb="7">
      <t>ショトク</t>
    </rPh>
    <rPh sb="7" eb="9">
      <t>キンガク</t>
    </rPh>
    <phoneticPr fontId="2"/>
  </si>
  <si>
    <t>（ⓐ） -</t>
    <phoneticPr fontId="2"/>
  </si>
  <si>
    <t xml:space="preserve"> ＝ （ⓑ） </t>
    <phoneticPr fontId="2"/>
  </si>
  <si>
    <t>⇒</t>
    <phoneticPr fontId="2"/>
  </si>
  <si>
    <t>②：</t>
    <phoneticPr fontId="2"/>
  </si>
  <si>
    <t>（ⓑ） × 2.4 ＋ 100,000円　＝　所得金額</t>
    <rPh sb="19" eb="20">
      <t>エン</t>
    </rPh>
    <rPh sb="23" eb="25">
      <t>ショトク</t>
    </rPh>
    <rPh sb="25" eb="27">
      <t>キンガク</t>
    </rPh>
    <phoneticPr fontId="2"/>
  </si>
  <si>
    <t>（ⓑ） × 2.8 －   80,000円　＝　所得金額</t>
    <rPh sb="20" eb="21">
      <t>エン</t>
    </rPh>
    <rPh sb="24" eb="26">
      <t>ショトク</t>
    </rPh>
    <rPh sb="26" eb="28">
      <t>キンガク</t>
    </rPh>
    <phoneticPr fontId="2"/>
  </si>
  <si>
    <t>（ⓑ） × 3.2 － 440,000円　＝　所得金額</t>
    <rPh sb="19" eb="20">
      <t>エン</t>
    </rPh>
    <rPh sb="23" eb="25">
      <t>ショトク</t>
    </rPh>
    <rPh sb="25" eb="27">
      <t>キンガク</t>
    </rPh>
    <phoneticPr fontId="2"/>
  </si>
  <si>
    <t>〇給与所得の金額の計算方法</t>
    <rPh sb="1" eb="3">
      <t>キュウヨ</t>
    </rPh>
    <rPh sb="3" eb="5">
      <t>ショトク</t>
    </rPh>
    <rPh sb="6" eb="8">
      <t>キンガク</t>
    </rPh>
    <rPh sb="9" eb="11">
      <t>ケイサン</t>
    </rPh>
    <rPh sb="11" eb="13">
      <t>ホウホウ</t>
    </rPh>
    <phoneticPr fontId="2"/>
  </si>
  <si>
    <t>※（１）給与所得の「所得金額」欄の計算式です</t>
    <rPh sb="4" eb="6">
      <t>キュウヨ</t>
    </rPh>
    <rPh sb="6" eb="8">
      <t>ショトク</t>
    </rPh>
    <rPh sb="10" eb="12">
      <t>ショトク</t>
    </rPh>
    <rPh sb="12" eb="14">
      <t>キンガク</t>
    </rPh>
    <rPh sb="15" eb="16">
      <t>ラン</t>
    </rPh>
    <rPh sb="17" eb="20">
      <t>ケイサンシキ</t>
    </rPh>
    <phoneticPr fontId="2"/>
  </si>
  <si>
    <t>（ⓐ） × 90% －</t>
    <phoneticPr fontId="2"/>
  </si>
  <si>
    <t>（ⓐ） －</t>
    <phoneticPr fontId="2"/>
  </si>
  <si>
    <t>円</t>
    <rPh sb="0" eb="1">
      <t>エン</t>
    </rPh>
    <phoneticPr fontId="2"/>
  </si>
  <si>
    <t>（ⓐ）</t>
    <phoneticPr fontId="2"/>
  </si>
  <si>
    <t>今回の金額の計算</t>
    <rPh sb="0" eb="2">
      <t>コンカイ</t>
    </rPh>
    <rPh sb="3" eb="5">
      <t>キンガク</t>
    </rPh>
    <rPh sb="6" eb="8">
      <t>ケイサン</t>
    </rPh>
    <phoneticPr fontId="2"/>
  </si>
  <si>
    <t>円　－</t>
    <rPh sb="0" eb="1">
      <t>エン</t>
    </rPh>
    <phoneticPr fontId="2"/>
  </si>
  <si>
    <t>円　÷</t>
    <rPh sb="0" eb="1">
      <t>エン</t>
    </rPh>
    <phoneticPr fontId="2"/>
  </si>
  <si>
    <t>＝</t>
    <phoneticPr fontId="2"/>
  </si>
  <si>
    <t>＝</t>
    <phoneticPr fontId="2"/>
  </si>
  <si>
    <t>（ⓑ）</t>
    <phoneticPr fontId="2"/>
  </si>
  <si>
    <t>×</t>
    <phoneticPr fontId="2"/>
  </si>
  <si>
    <t>＋</t>
    <phoneticPr fontId="2"/>
  </si>
  <si>
    <t>－</t>
    <phoneticPr fontId="2"/>
  </si>
  <si>
    <t>円　×</t>
    <rPh sb="0" eb="1">
      <t>エン</t>
    </rPh>
    <phoneticPr fontId="2"/>
  </si>
  <si>
    <t>%</t>
    <phoneticPr fontId="2"/>
  </si>
  <si>
    <t>－</t>
    <phoneticPr fontId="2"/>
  </si>
  <si>
    <r>
      <t>↓</t>
    </r>
    <r>
      <rPr>
        <sz val="22"/>
        <color rgb="FFFF0000"/>
        <rFont val="HGS創英角ﾎﾟｯﾌﾟ体"/>
        <family val="3"/>
        <charset val="128"/>
      </rPr>
      <t>あなた</t>
    </r>
    <r>
      <rPr>
        <sz val="22"/>
        <color theme="1"/>
        <rFont val="HGS創英角ﾎﾟｯﾌﾟ体"/>
        <family val="3"/>
        <charset val="128"/>
      </rPr>
      <t>の所得金額計算</t>
    </r>
    <rPh sb="5" eb="7">
      <t>ショトク</t>
    </rPh>
    <rPh sb="7" eb="9">
      <t>キンガク</t>
    </rPh>
    <rPh sb="9" eb="11">
      <t>ケイサン</t>
    </rPh>
    <phoneticPr fontId="2"/>
  </si>
  <si>
    <t>今回の申請所得金額</t>
    <rPh sb="0" eb="2">
      <t>コンカイ</t>
    </rPh>
    <rPh sb="3" eb="5">
      <t>シンセイ</t>
    </rPh>
    <rPh sb="5" eb="7">
      <t>ショトク</t>
    </rPh>
    <rPh sb="7" eb="9">
      <t>キンガク</t>
    </rPh>
    <phoneticPr fontId="2"/>
  </si>
  <si>
    <r>
      <t>↓</t>
    </r>
    <r>
      <rPr>
        <sz val="22"/>
        <color rgb="FF0070C0"/>
        <rFont val="HGS創英角ﾎﾟｯﾌﾟ体"/>
        <family val="3"/>
        <charset val="128"/>
      </rPr>
      <t>配偶者</t>
    </r>
    <r>
      <rPr>
        <sz val="22"/>
        <color theme="1"/>
        <rFont val="HGS創英角ﾎﾟｯﾌﾟ体"/>
        <family val="3"/>
        <charset val="128"/>
      </rPr>
      <t>の所得金額計算</t>
    </r>
    <rPh sb="1" eb="4">
      <t>ハイグウシャ</t>
    </rPh>
    <rPh sb="5" eb="7">
      <t>ショトク</t>
    </rPh>
    <rPh sb="7" eb="9">
      <t>キンガク</t>
    </rPh>
    <rPh sb="9" eb="11">
      <t>ケイサン</t>
    </rPh>
    <phoneticPr fontId="2"/>
  </si>
  <si>
    <t>配偶者の本年中の合計所得金額の見積額
（（１）と（２）の合計額）</t>
    <rPh sb="0" eb="3">
      <t>ハイグウシャ</t>
    </rPh>
    <rPh sb="4" eb="7">
      <t>ホンネンチュウ</t>
    </rPh>
    <rPh sb="8" eb="10">
      <t>ゴウケイ</t>
    </rPh>
    <rPh sb="10" eb="12">
      <t>ショトク</t>
    </rPh>
    <rPh sb="12" eb="14">
      <t>キンガク</t>
    </rPh>
    <rPh sb="15" eb="17">
      <t>ミツモリ</t>
    </rPh>
    <rPh sb="17" eb="18">
      <t>ガク</t>
    </rPh>
    <rPh sb="28" eb="30">
      <t>ゴウケイ</t>
    </rPh>
    <rPh sb="30" eb="31">
      <t>ガク</t>
    </rPh>
    <phoneticPr fontId="2"/>
  </si>
  <si>
    <t>B</t>
    <phoneticPr fontId="2"/>
  </si>
  <si>
    <t>C</t>
    <phoneticPr fontId="2"/>
  </si>
  <si>
    <t>★配偶者は何歳？⇒</t>
    <rPh sb="1" eb="4">
      <t>ハイグウシャ</t>
    </rPh>
    <rPh sb="5" eb="7">
      <t>ナンサイ</t>
    </rPh>
    <phoneticPr fontId="2"/>
  </si>
  <si>
    <t>歳</t>
    <rPh sb="0" eb="1">
      <t>サイ</t>
    </rPh>
    <phoneticPr fontId="2"/>
  </si>
  <si>
    <t>②</t>
    <phoneticPr fontId="2"/>
  </si>
  <si>
    <t>③</t>
    <phoneticPr fontId="2"/>
  </si>
  <si>
    <t>配偶者特別控除の額</t>
    <rPh sb="0" eb="3">
      <t>ハイグウシャ</t>
    </rPh>
    <rPh sb="3" eb="5">
      <t>トクベツ</t>
    </rPh>
    <rPh sb="5" eb="7">
      <t>コウジョ</t>
    </rPh>
    <rPh sb="8" eb="9">
      <t>ガク</t>
    </rPh>
    <phoneticPr fontId="2"/>
  </si>
  <si>
    <t>千円未満切捨て</t>
    <rPh sb="0" eb="2">
      <t>センエン</t>
    </rPh>
    <rPh sb="2" eb="4">
      <t>ミマン</t>
    </rPh>
    <rPh sb="4" eb="6">
      <t>キリス</t>
    </rPh>
    <phoneticPr fontId="2"/>
  </si>
  <si>
    <t>給与所得以外
の所得の合計額</t>
    <rPh sb="0" eb="2">
      <t>キュウヨ</t>
    </rPh>
    <rPh sb="2" eb="4">
      <t>ショトク</t>
    </rPh>
    <rPh sb="4" eb="6">
      <t>イガイ</t>
    </rPh>
    <rPh sb="8" eb="10">
      <t>ショトク</t>
    </rPh>
    <rPh sb="11" eb="13">
      <t>ゴウケイ</t>
    </rPh>
    <rPh sb="13" eb="14">
      <t>ガク</t>
    </rPh>
    <phoneticPr fontId="2"/>
  </si>
  <si>
    <t>*1</t>
    <phoneticPr fontId="2"/>
  </si>
  <si>
    <r>
      <t>④（上記「配偶者の本年中の合計所得金額の見積額（（１）と（２）の合計額）」（</t>
    </r>
    <r>
      <rPr>
        <b/>
        <sz val="11"/>
        <color theme="1"/>
        <rFont val="ＭＳ Ｐゴシック"/>
        <family val="3"/>
        <charset val="128"/>
      </rPr>
      <t>*１</t>
    </r>
    <r>
      <rPr>
        <sz val="11"/>
        <color theme="1"/>
        <rFont val="ＭＳ Ｐゴシック"/>
        <family val="2"/>
        <charset val="128"/>
      </rPr>
      <t>の金額）</t>
    </r>
    <rPh sb="2" eb="4">
      <t>ジョウキ</t>
    </rPh>
    <rPh sb="5" eb="8">
      <t>ハイグウシャ</t>
    </rPh>
    <rPh sb="9" eb="12">
      <t>ホンネンチュウ</t>
    </rPh>
    <rPh sb="13" eb="15">
      <t>ゴウケイ</t>
    </rPh>
    <rPh sb="15" eb="17">
      <t>ショトク</t>
    </rPh>
    <rPh sb="17" eb="19">
      <t>キンガク</t>
    </rPh>
    <rPh sb="20" eb="22">
      <t>ミツモリ</t>
    </rPh>
    <rPh sb="22" eb="23">
      <t>ガク</t>
    </rPh>
    <rPh sb="32" eb="34">
      <t>ゴウケイ</t>
    </rPh>
    <rPh sb="34" eb="35">
      <t>ガク</t>
    </rPh>
    <rPh sb="41" eb="43">
      <t>キンガク</t>
    </rPh>
    <phoneticPr fontId="2"/>
  </si>
  <si>
    <t>①：（ⓐ） ÷ ４（千円未満切捨て）</t>
    <rPh sb="10" eb="12">
      <t>センエン</t>
    </rPh>
    <rPh sb="12" eb="14">
      <t>ミマン</t>
    </rPh>
    <rPh sb="14" eb="16">
      <t>キリス</t>
    </rPh>
    <phoneticPr fontId="2"/>
  </si>
  <si>
    <t>①：（ⓐ） ÷ ５（千円未満切捨て）</t>
    <rPh sb="10" eb="12">
      <t>センエン</t>
    </rPh>
    <rPh sb="12" eb="14">
      <t>ミマン</t>
    </rPh>
    <rPh sb="14" eb="16">
      <t>キリス</t>
    </rPh>
    <phoneticPr fontId="2"/>
  </si>
  <si>
    <t>①：（ⓐ） ÷ ６（千円未満切捨て）</t>
    <rPh sb="10" eb="12">
      <t>センエン</t>
    </rPh>
    <rPh sb="12" eb="14">
      <t>ミマン</t>
    </rPh>
    <rPh sb="14" eb="16">
      <t>キリス</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</si>
  <si>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</si>
  <si>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</si>
  <si>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</si>
  <si>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</si>
  <si>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</si>
  <si>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</si>
  <si>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</si>
  <si>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</si>
  <si>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</si>
  <si>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</si>
  <si>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</si>
  <si>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※上の（１）と（２）の合計額より</t>
    <rPh sb="1" eb="2">
      <t>ウエ</t>
    </rPh>
    <rPh sb="11" eb="13">
      <t>ゴウケイ</t>
    </rPh>
    <rPh sb="13" eb="14">
      <t>ガク</t>
    </rPh>
    <phoneticPr fontId="2"/>
  </si>
  <si>
    <r>
      <t>↓</t>
    </r>
    <r>
      <rPr>
        <sz val="20"/>
        <color rgb="FFFF0000"/>
        <rFont val="HGS創英角ﾎﾟｯﾌﾟ体"/>
        <family val="3"/>
        <charset val="128"/>
      </rPr>
      <t>あなた</t>
    </r>
    <r>
      <rPr>
        <sz val="20"/>
        <color theme="1"/>
        <rFont val="HGS創英角ﾎﾟｯﾌﾟ体"/>
        <family val="3"/>
        <charset val="128"/>
      </rPr>
      <t>の収入はこちらに入力してください</t>
    </r>
    <rPh sb="5" eb="7">
      <t>シュウニュウ</t>
    </rPh>
    <rPh sb="12" eb="14">
      <t>ニュウリョク</t>
    </rPh>
    <phoneticPr fontId="2"/>
  </si>
  <si>
    <r>
      <t>↓</t>
    </r>
    <r>
      <rPr>
        <sz val="20"/>
        <color rgb="FF0070C0"/>
        <rFont val="HGS創英角ﾎﾟｯﾌﾟ体"/>
        <family val="3"/>
        <charset val="128"/>
      </rPr>
      <t>配偶者</t>
    </r>
    <r>
      <rPr>
        <sz val="20"/>
        <color theme="1"/>
        <rFont val="HGS創英角ﾎﾟｯﾌﾟ体"/>
        <family val="3"/>
        <charset val="128"/>
      </rPr>
      <t>の収入はこちらに入力してください</t>
    </r>
    <rPh sb="1" eb="4">
      <t>ハイグウシャ</t>
    </rPh>
    <rPh sb="5" eb="7">
      <t>シュウニュウ</t>
    </rPh>
    <rPh sb="12" eb="14">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</si>
</sst>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32">
    <font>
      <sz val="11"/>
      <color theme="1"/>
      <name val="ＭＳ Ｐゴシック"/>
      <family val="2"/>
      <charset val="128"/>
    </font>
    <font>
      <sz val="11"/>
      <color theme="1"/>
      <name val="ＭＳ Ｐゴシック"/>
      <family val="2"/>
      <charset val="128"/>
    </font>
    <font>
      <sz val="6"/>
      <name val="ＭＳ Ｐゴシック"/>
      <family val="2"/>
      <charset val="128"/>
    </font>
    <font>
      <sz val="22"/>
      <color theme="1"/>
      <name val="HGS創英角ﾎﾟｯﾌﾟ体"/>
      <family val="3"/>
      <charset val="128"/>
    </font>
    <font>
      <sz val="22"/>
      <color rgb="FFFF0000"/>
      <name val="HGS創英角ﾎﾟｯﾌﾟ体"/>
      <family val="3"/>
      <charset val="128"/>
    </font>
    <font>
      <sz val="22"/>
      <color rgb="FF0070C0"/>
      <name val="HGS創英角ﾎﾟｯﾌﾟ体"/>
      <family val="3"/>
      <charset val="128"/>
    </font>
    <font>
      <b/>
      <sz val="11"/>
      <color theme="1"/>
      <name val="ＭＳ Ｐゴシック"/>
      <family val="3"/>
      <charset val="128"/>
    </font>
    <font>
      <sz val="6"/>
      <color theme="1"/>
      <name val="ＭＳ Ｐゴシック"/>
      <family val="3"/>
      <charset val="128"/>
    </font>
    <font>
      <sz val="11"/>
      <color rgb="FFFF0000"/>
      <name val="ＭＳ Ｐゴシック"/>
      <family val="2"/>
      <charset val="128"/>
    </font>
    <font>
      <sz val="11"/>
      <color theme="0"/>
      <name val="ＭＳ Ｐゴシック"/>
      <family val="2"/>
      <charset val="128"/>
    </font>
    <font>
      <sz val="18"/>
      <color theme="1"/>
      <name val="ＭＳ Ｐゴシック"/>
      <family val="2"/>
      <charset val="128"/>
    </font>
    <font>
      <sz val="11"/>
      <color rgb="FF0070C0"/>
      <name val="ＭＳ Ｐゴシック"/>
      <family val="2"/>
      <charset val="128"/>
    </font>
    <font>
      <b/>
      <sz val="16"/>
      <color rgb="FFFF0000"/>
      <name val="HGS創英角ﾎﾟｯﾌﾟ体"/>
      <family val="3"/>
      <charset val="128"/>
    </font>
    <font>
      <sz val="18"/>
      <color theme="1"/>
      <name val="ＭＳ Ｐゴシック"/>
      <family val="3"/>
      <charset val="128"/>
    </font>
    <font>
      <sz val="20"/>
      <color rgb="FFFF0000"/>
      <name val="ＭＳ Ｐゴシック"/>
      <family val="2"/>
      <charset val="128"/>
    </font>
    <font>
      <sz val="20"/>
      <color rgb="FF0070C0"/>
      <name val="ＭＳ Ｐゴシック"/>
      <family val="2"/>
      <charset val="128"/>
    </font>
    <font>
      <sz val="22"/>
      <color rgb="FF0070C0"/>
      <name val="ＭＳ Ｐゴシック"/>
      <family val="2"/>
      <charset val="128"/>
    </font>
    <font>
      <sz val="12"/>
      <color theme="1"/>
      <name val="ＭＳ Ｐゴシック"/>
      <family val="2"/>
      <charset val="128"/>
    </font>
    <font>
      <sz val="14"/>
      <color theme="1"/>
      <name val="ＭＳ Ｐゴシック"/>
      <family val="2"/>
      <charset val="128"/>
    </font>
    <font>
      <sz val="16"/>
      <color theme="1"/>
      <name val="ＭＳ Ｐゴシック"/>
      <family val="2"/>
      <charset val="128"/>
    </font>
    <font>
      <sz val="16"/>
      <color theme="0"/>
      <name val="ＭＳ Ｐゴシック"/>
      <family val="2"/>
      <charset val="128"/>
    </font>
    <font>
      <sz val="8"/>
      <color theme="1"/>
      <name val="ＭＳ Ｐゴシック"/>
      <family val="2"/>
      <charset val="128"/>
    </font>
    <font>
      <sz val="8"/>
      <color theme="1"/>
      <name val="ＭＳ Ｐゴシック"/>
      <family val="3"/>
      <charset val="128"/>
    </font>
    <font>
      <sz val="12"/>
      <color theme="1"/>
      <name val="ＭＳ Ｐゴシック"/>
      <family val="3"/>
      <charset val="128"/>
    </font>
    <font>
      <sz val="18"/>
      <color rgb="FFFF0000"/>
      <name val="ＭＳ Ｐゴシック"/>
      <family val="3"/>
      <charset val="128"/>
    </font>
    <font>
      <sz val="14"/>
      <color theme="1"/>
      <name val="ＭＳ Ｐゴシック"/>
      <family val="3"/>
      <charset val="128"/>
    </font>
    <font>
      <sz val="36"/>
      <color theme="1"/>
      <name val="UD デジタル 教科書体 NK-B"/>
      <family val="1"/>
      <charset val="128"/>
    </font>
    <font>
      <sz val="11"/>
      <color rgb="FF00B050"/>
      <name val="ＭＳ Ｐゴシック"/>
      <family val="2"/>
      <charset val="128"/>
    </font>
    <font>
      <b/>
      <sz val="14"/>
      <color theme="1"/>
      <name val="ＭＳ Ｐゴシック"/>
      <family val="3"/>
      <charset val="128"/>
    </font>
    <font>
      <sz val="20"/>
      <color theme="1"/>
      <name val="HGS創英角ﾎﾟｯﾌﾟ体"/>
      <family val="3"/>
      <charset val="128"/>
    </font>
    <font>
      <sz val="20"/>
      <color rgb="FFFF0000"/>
      <name val="HGS創英角ﾎﾟｯﾌﾟ体"/>
      <family val="3"/>
      <charset val="128"/>
    </font>
    <font>
      <sz val="20"/>
      <color rgb="FF0070C0"/>
      <name val="HGS創英角ﾎﾟｯﾌﾟ体"/>
      <family val="3"/>
      <charset val="128"/>
    </font>
  </fonts>
  <fills count="5">
    <fill>
      <patternFill patternType="none"/>
    </fill>
    <fill>
      <patternFill patternType="gray125"/>
    </fill>
    <fill>
      <patternFill patternType="solid">
        <fgColor rgb="FFFFFF00"/>
        <bgColor indexed="64"/>
      </patternFill>
    </fill>
    <fill>
      <patternFill patternType="solid">
        <fgColor theme="0" tint="-0.14996795556505021"/>
        <bgColor indexed="64"/>
      </patternFill>
    </fill>
    <fill>
      <patternFill patternType="solid">
        <fgColor theme="0" tint="-0.14999847407452621"/>
        <bgColor indexed="64"/>
      </patternFill>
    </fill>
  </fills>
  <borders count="6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indexed="64"/>
      </right>
      <top/>
      <bottom/>
      <diagonal/>
    </border>
    <border>
      <left style="thin">
        <color auto="1"/>
      </left>
      <right style="thin">
        <color auto="1"/>
      </right>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double">
        <color auto="1"/>
      </bottom>
      <diagonal/>
    </border>
    <border>
      <left/>
      <right style="thin">
        <color indexed="64"/>
      </right>
      <top/>
      <bottom style="double">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ck">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7">
    <xf numFmtId="0" fontId="0" fillId="0" borderId="0" xfId="0">
      <alignment vertical="center"/>
    </xf>
    <xf numFmtId="38" fontId="0" fillId="0" borderId="0" xfId="1" applyFont="1">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1" xfId="0"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shrinkToFit="1"/>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38" fontId="0" fillId="0" borderId="0" xfId="1" applyFont="1" applyBorder="1" applyAlignment="1">
      <alignment horizontal="center" vertical="center" shrinkToFit="1"/>
    </xf>
    <xf numFmtId="0" fontId="7" fillId="0" borderId="0" xfId="0" applyFont="1" applyBorder="1" applyAlignment="1">
      <alignment horizontal="center" vertical="center"/>
    </xf>
    <xf numFmtId="38" fontId="0" fillId="0" borderId="0" xfId="1" applyFont="1" applyBorder="1" applyAlignment="1">
      <alignment horizontal="left" vertical="center" shrinkToFit="1"/>
    </xf>
    <xf numFmtId="0" fontId="0" fillId="0" borderId="33" xfId="0" applyBorder="1">
      <alignment vertical="center"/>
    </xf>
    <xf numFmtId="0" fontId="9" fillId="0" borderId="0" xfId="0" applyFont="1" applyAlignment="1">
      <alignment vertical="center" shrinkToFit="1"/>
    </xf>
    <xf numFmtId="0" fontId="10" fillId="0" borderId="0" xfId="0" applyFont="1">
      <alignment vertical="center"/>
    </xf>
    <xf numFmtId="0" fontId="10" fillId="4" borderId="0" xfId="0" applyFont="1" applyFill="1">
      <alignment vertical="center"/>
    </xf>
    <xf numFmtId="0" fontId="13" fillId="4" borderId="0" xfId="0" applyFont="1" applyFill="1" applyAlignment="1">
      <alignment horizontal="center" vertical="center"/>
    </xf>
    <xf numFmtId="0" fontId="0" fillId="4" borderId="0" xfId="0" applyFill="1">
      <alignment vertical="center"/>
    </xf>
    <xf numFmtId="0" fontId="0" fillId="4" borderId="0" xfId="0" applyFill="1" applyAlignment="1">
      <alignment horizontal="center" vertical="center"/>
    </xf>
    <xf numFmtId="38" fontId="0" fillId="4" borderId="0" xfId="1" applyFont="1" applyFill="1">
      <alignment vertical="center"/>
    </xf>
    <xf numFmtId="0" fontId="12" fillId="4" borderId="0" xfId="0" applyFont="1" applyFill="1" applyAlignment="1">
      <alignment horizontal="center" vertical="center" shrinkToFit="1"/>
    </xf>
    <xf numFmtId="38" fontId="0" fillId="4" borderId="8" xfId="1" applyFont="1" applyFill="1" applyBorder="1">
      <alignment vertical="center"/>
    </xf>
    <xf numFmtId="38" fontId="0" fillId="4" borderId="10" xfId="1" applyFont="1" applyFill="1" applyBorder="1">
      <alignment vertical="center"/>
    </xf>
    <xf numFmtId="0" fontId="0" fillId="4" borderId="10" xfId="0" applyFill="1" applyBorder="1">
      <alignment vertical="center"/>
    </xf>
    <xf numFmtId="0" fontId="0" fillId="4" borderId="49" xfId="0" applyFill="1" applyBorder="1" applyAlignment="1">
      <alignment horizontal="center" vertical="center"/>
    </xf>
    <xf numFmtId="38" fontId="0" fillId="4" borderId="60" xfId="1" applyFont="1" applyFill="1" applyBorder="1">
      <alignment vertical="center"/>
    </xf>
    <xf numFmtId="38" fontId="0" fillId="4" borderId="60" xfId="1" applyFont="1" applyFill="1" applyBorder="1" applyAlignment="1">
      <alignment horizontal="center" vertical="center"/>
    </xf>
    <xf numFmtId="38" fontId="0" fillId="4" borderId="61" xfId="1" applyFont="1" applyFill="1" applyBorder="1">
      <alignment vertical="center"/>
    </xf>
    <xf numFmtId="38" fontId="0" fillId="4" borderId="2" xfId="1" applyFont="1" applyFill="1" applyBorder="1" applyAlignment="1">
      <alignment horizontal="right" vertical="center"/>
    </xf>
    <xf numFmtId="38" fontId="0" fillId="4" borderId="3" xfId="1" applyFont="1" applyFill="1" applyBorder="1" applyAlignment="1">
      <alignment horizontal="right" vertical="center"/>
    </xf>
    <xf numFmtId="38" fontId="0" fillId="4" borderId="3" xfId="1" applyFont="1" applyFill="1" applyBorder="1">
      <alignment vertical="center"/>
    </xf>
    <xf numFmtId="38" fontId="0" fillId="4" borderId="3" xfId="1" applyFont="1" applyFill="1" applyBorder="1" applyAlignment="1">
      <alignment horizontal="center" vertical="center"/>
    </xf>
    <xf numFmtId="0" fontId="0" fillId="4" borderId="3" xfId="0" applyFill="1" applyBorder="1">
      <alignment vertical="center"/>
    </xf>
    <xf numFmtId="0" fontId="0" fillId="4" borderId="51" xfId="0" applyFill="1" applyBorder="1" applyAlignment="1">
      <alignment horizontal="center" vertical="center"/>
    </xf>
    <xf numFmtId="38" fontId="0" fillId="4" borderId="50" xfId="1" applyFont="1" applyFill="1" applyBorder="1" applyAlignment="1">
      <alignment vertical="center"/>
    </xf>
    <xf numFmtId="38" fontId="0" fillId="4" borderId="3" xfId="1" applyFont="1" applyFill="1" applyBorder="1" applyAlignment="1">
      <alignment horizontal="center" vertical="center"/>
    </xf>
    <xf numFmtId="38" fontId="0" fillId="4" borderId="51" xfId="1" applyFont="1" applyFill="1" applyBorder="1">
      <alignment vertical="center"/>
    </xf>
    <xf numFmtId="38" fontId="0" fillId="4" borderId="2" xfId="1" applyFont="1" applyFill="1" applyBorder="1">
      <alignment vertical="center"/>
    </xf>
    <xf numFmtId="38" fontId="0" fillId="4" borderId="50" xfId="1" applyFont="1" applyFill="1" applyBorder="1">
      <alignment vertical="center"/>
    </xf>
    <xf numFmtId="38" fontId="0" fillId="4" borderId="3" xfId="1" applyFont="1" applyFill="1" applyBorder="1" applyAlignment="1">
      <alignment horizontal="left" vertical="center"/>
    </xf>
    <xf numFmtId="38" fontId="0" fillId="4" borderId="55" xfId="1" applyFont="1" applyFill="1" applyBorder="1">
      <alignment vertical="center"/>
    </xf>
    <xf numFmtId="38" fontId="0" fillId="4" borderId="56" xfId="1" applyFont="1" applyFill="1" applyBorder="1">
      <alignment vertical="center"/>
    </xf>
    <xf numFmtId="38" fontId="0" fillId="4" borderId="56" xfId="1" applyFont="1" applyFill="1" applyBorder="1" applyAlignment="1">
      <alignment horizontal="right" vertical="center"/>
    </xf>
    <xf numFmtId="38" fontId="0" fillId="4" borderId="56" xfId="1" applyFont="1" applyFill="1" applyBorder="1" applyAlignment="1">
      <alignment horizontal="center" vertical="center"/>
    </xf>
    <xf numFmtId="0" fontId="0" fillId="4" borderId="56" xfId="0" applyFill="1" applyBorder="1">
      <alignment vertical="center"/>
    </xf>
    <xf numFmtId="0" fontId="0" fillId="4" borderId="57" xfId="0" applyFill="1" applyBorder="1" applyAlignment="1">
      <alignment horizontal="center" vertical="center"/>
    </xf>
    <xf numFmtId="38" fontId="0" fillId="4" borderId="62" xfId="1" applyFont="1" applyFill="1" applyBorder="1" applyAlignment="1">
      <alignment vertical="center"/>
    </xf>
    <xf numFmtId="38" fontId="0" fillId="4" borderId="56" xfId="1" applyFont="1" applyFill="1" applyBorder="1" applyAlignment="1">
      <alignment horizontal="left" vertical="center"/>
    </xf>
    <xf numFmtId="38" fontId="0" fillId="4" borderId="57" xfId="1" applyFont="1" applyFill="1" applyBorder="1">
      <alignment vertical="center"/>
    </xf>
    <xf numFmtId="38" fontId="9" fillId="4" borderId="0" xfId="0" applyNumberFormat="1" applyFont="1" applyFill="1">
      <alignment vertical="center"/>
    </xf>
    <xf numFmtId="0" fontId="16" fillId="2" borderId="42" xfId="0" applyFont="1" applyFill="1" applyBorder="1" applyAlignment="1">
      <alignment horizontal="center" vertical="center"/>
    </xf>
    <xf numFmtId="0" fontId="15" fillId="0" borderId="26" xfId="0" applyFont="1" applyBorder="1" applyAlignment="1">
      <alignment horizontal="center" vertical="center"/>
    </xf>
    <xf numFmtId="0" fontId="9" fillId="0" borderId="0" xfId="0" applyFont="1">
      <alignment vertical="center"/>
    </xf>
    <xf numFmtId="0" fontId="0" fillId="0" borderId="0" xfId="0" applyBorder="1">
      <alignment vertical="center"/>
    </xf>
    <xf numFmtId="0" fontId="9" fillId="0" borderId="0" xfId="0" applyFont="1" applyAlignment="1">
      <alignment horizontal="center" vertical="center"/>
    </xf>
    <xf numFmtId="38" fontId="9" fillId="0" borderId="0" xfId="1" applyFont="1" applyFill="1" applyBorder="1" applyAlignment="1">
      <alignment vertical="center" shrinkToFit="1"/>
    </xf>
    <xf numFmtId="0" fontId="9" fillId="0" borderId="0" xfId="0" applyFont="1" applyBorder="1">
      <alignment vertical="center"/>
    </xf>
    <xf numFmtId="38" fontId="0" fillId="4" borderId="3" xfId="1" applyFont="1" applyFill="1" applyBorder="1" applyAlignment="1">
      <alignment horizontal="right" vertical="center"/>
    </xf>
    <xf numFmtId="38" fontId="0" fillId="4" borderId="3" xfId="1" applyFont="1" applyFill="1" applyBorder="1" applyAlignment="1">
      <alignment horizontal="center" vertical="center"/>
    </xf>
    <xf numFmtId="38" fontId="0" fillId="4" borderId="56" xfId="1" applyFont="1" applyFill="1" applyBorder="1" applyAlignment="1">
      <alignment horizontal="center" vertical="center"/>
    </xf>
    <xf numFmtId="38" fontId="0" fillId="4" borderId="60" xfId="1" applyFont="1" applyFill="1" applyBorder="1" applyAlignment="1">
      <alignment horizontal="center" vertical="center"/>
    </xf>
    <xf numFmtId="38" fontId="0" fillId="4" borderId="3" xfId="1" applyFont="1" applyFill="1" applyBorder="1" applyAlignment="1">
      <alignment horizontal="left" vertical="center"/>
    </xf>
    <xf numFmtId="38" fontId="0" fillId="4" borderId="3" xfId="1" applyFont="1" applyFill="1" applyBorder="1" applyAlignment="1">
      <alignment horizontal="center" vertical="center" shrinkToFit="1"/>
    </xf>
    <xf numFmtId="38" fontId="0" fillId="4" borderId="56" xfId="1" applyFont="1" applyFill="1" applyBorder="1" applyAlignment="1">
      <alignment horizontal="left"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15" fillId="0" borderId="66" xfId="0" applyFont="1" applyBorder="1" applyAlignment="1">
      <alignment horizontal="center" vertical="center"/>
    </xf>
    <xf numFmtId="38" fontId="17" fillId="0" borderId="2" xfId="1" applyFont="1" applyBorder="1" applyAlignment="1">
      <alignment vertical="center" shrinkToFit="1"/>
    </xf>
    <xf numFmtId="38" fontId="17" fillId="0" borderId="4" xfId="1" applyFont="1" applyBorder="1" applyAlignment="1">
      <alignment horizontal="left" vertical="center" shrinkToFit="1"/>
    </xf>
    <xf numFmtId="0" fontId="23" fillId="0" borderId="1" xfId="0" applyFont="1" applyBorder="1" applyAlignment="1">
      <alignment horizontal="center" vertical="center" shrinkToFit="1"/>
    </xf>
    <xf numFmtId="38" fontId="17" fillId="0" borderId="3" xfId="1" applyFont="1" applyBorder="1" applyAlignment="1">
      <alignment vertical="center" shrinkToFit="1"/>
    </xf>
    <xf numFmtId="0" fontId="17" fillId="0" borderId="3" xfId="0" applyFont="1" applyBorder="1" applyAlignment="1">
      <alignment vertical="center" shrinkToFit="1"/>
    </xf>
    <xf numFmtId="49" fontId="23" fillId="0" borderId="3" xfId="0" applyNumberFormat="1"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2" xfId="0" applyFont="1" applyBorder="1" applyAlignment="1">
      <alignment vertical="center" shrinkToFit="1"/>
    </xf>
    <xf numFmtId="0" fontId="23" fillId="0" borderId="4" xfId="0" applyFont="1" applyBorder="1" applyAlignment="1">
      <alignment vertical="center" shrinkToFit="1"/>
    </xf>
    <xf numFmtId="0" fontId="23" fillId="0" borderId="33" xfId="0" applyFont="1" applyBorder="1" applyAlignment="1">
      <alignment vertical="center" shrinkToFit="1"/>
    </xf>
    <xf numFmtId="0" fontId="23" fillId="0" borderId="36" xfId="0" applyFont="1" applyBorder="1" applyAlignment="1">
      <alignment vertical="center" shrinkToFit="1"/>
    </xf>
    <xf numFmtId="0" fontId="17" fillId="0" borderId="0" xfId="0" applyFont="1">
      <alignment vertical="center"/>
    </xf>
    <xf numFmtId="0" fontId="23" fillId="0" borderId="0" xfId="0" applyFont="1" applyAlignment="1">
      <alignment horizontal="center" vertical="center"/>
    </xf>
    <xf numFmtId="0" fontId="23" fillId="0" borderId="0" xfId="0" applyFont="1" applyBorder="1" applyAlignment="1">
      <alignment horizontal="center" vertical="center"/>
    </xf>
    <xf numFmtId="38" fontId="0" fillId="4" borderId="61" xfId="1" applyFont="1" applyFill="1" applyBorder="1" applyAlignment="1">
      <alignment vertical="center" shrinkToFit="1"/>
    </xf>
    <xf numFmtId="38" fontId="0" fillId="4" borderId="3" xfId="1" applyFont="1" applyFill="1" applyBorder="1" applyAlignment="1">
      <alignment horizontal="right" vertical="center" shrinkToFit="1"/>
    </xf>
    <xf numFmtId="38" fontId="0" fillId="4" borderId="3" xfId="1" applyFont="1" applyFill="1" applyBorder="1" applyAlignment="1">
      <alignment vertical="center" shrinkToFit="1"/>
    </xf>
    <xf numFmtId="38" fontId="0" fillId="4" borderId="51" xfId="1" applyFont="1" applyFill="1" applyBorder="1" applyAlignment="1">
      <alignment vertical="center" shrinkToFit="1"/>
    </xf>
    <xf numFmtId="38" fontId="11" fillId="4" borderId="3" xfId="1" applyFont="1" applyFill="1" applyBorder="1" applyAlignment="1">
      <alignment horizontal="center" vertical="center" shrinkToFit="1"/>
    </xf>
    <xf numFmtId="176" fontId="0" fillId="4" borderId="3" xfId="1" applyNumberFormat="1" applyFont="1" applyFill="1" applyBorder="1" applyAlignment="1">
      <alignment vertical="center" shrinkToFit="1"/>
    </xf>
    <xf numFmtId="38" fontId="1" fillId="4" borderId="3" xfId="1" applyFont="1" applyFill="1" applyBorder="1" applyAlignment="1">
      <alignment horizontal="center" vertical="center" shrinkToFit="1"/>
    </xf>
    <xf numFmtId="38" fontId="1" fillId="4" borderId="3" xfId="1" applyFont="1" applyFill="1" applyBorder="1" applyAlignment="1">
      <alignment horizontal="right" vertical="center" shrinkToFit="1"/>
    </xf>
    <xf numFmtId="38" fontId="0" fillId="4" borderId="56" xfId="1" applyFont="1" applyFill="1" applyBorder="1" applyAlignment="1">
      <alignment horizontal="right" vertical="center" shrinkToFit="1"/>
    </xf>
    <xf numFmtId="38" fontId="0" fillId="4" borderId="57" xfId="1" applyFont="1" applyFill="1" applyBorder="1" applyAlignment="1">
      <alignment vertical="center" shrinkToFit="1"/>
    </xf>
    <xf numFmtId="38" fontId="0" fillId="4" borderId="60" xfId="1" applyFont="1" applyFill="1" applyBorder="1" applyAlignment="1">
      <alignment vertical="center"/>
    </xf>
    <xf numFmtId="0" fontId="17" fillId="0" borderId="33" xfId="0" applyFont="1" applyBorder="1">
      <alignment vertical="center"/>
    </xf>
    <xf numFmtId="0" fontId="23" fillId="0" borderId="36" xfId="0" applyFont="1" applyBorder="1">
      <alignment vertical="center"/>
    </xf>
    <xf numFmtId="38" fontId="27" fillId="4" borderId="3" xfId="1" applyFont="1" applyFill="1" applyBorder="1" applyAlignment="1">
      <alignment horizontal="center" vertical="center" shrinkToFit="1"/>
    </xf>
    <xf numFmtId="49" fontId="17" fillId="0" borderId="0" xfId="0" applyNumberFormat="1" applyFont="1">
      <alignment vertical="center"/>
    </xf>
    <xf numFmtId="49" fontId="23" fillId="0" borderId="0" xfId="0" applyNumberFormat="1" applyFont="1">
      <alignment vertical="center"/>
    </xf>
    <xf numFmtId="38" fontId="9" fillId="0" borderId="0" xfId="1" applyFont="1">
      <alignment vertical="center"/>
    </xf>
    <xf numFmtId="0" fontId="28" fillId="0" borderId="25" xfId="0" applyFont="1" applyBorder="1" applyAlignment="1">
      <alignment horizontal="center" vertical="center"/>
    </xf>
    <xf numFmtId="38" fontId="0" fillId="4" borderId="10" xfId="1" applyFont="1" applyFill="1" applyBorder="1" applyAlignment="1">
      <alignment vertical="center"/>
    </xf>
    <xf numFmtId="38" fontId="0" fillId="4" borderId="59" xfId="1" applyFont="1" applyFill="1" applyBorder="1" applyAlignment="1">
      <alignment vertical="center"/>
    </xf>
    <xf numFmtId="38" fontId="0" fillId="0" borderId="37" xfId="1" applyFont="1" applyBorder="1" applyAlignment="1">
      <alignment horizontal="center" vertical="center" shrinkToFit="1"/>
    </xf>
    <xf numFmtId="38" fontId="0" fillId="0" borderId="41" xfId="1" applyFont="1" applyBorder="1" applyAlignment="1">
      <alignment horizontal="center" vertical="center" shrinkToFit="1"/>
    </xf>
    <xf numFmtId="38" fontId="0" fillId="0" borderId="38" xfId="1" applyFont="1" applyBorder="1" applyAlignment="1">
      <alignment horizontal="center" vertical="center" shrinkToFit="1"/>
    </xf>
    <xf numFmtId="38" fontId="8" fillId="4" borderId="56" xfId="1" applyFont="1" applyFill="1" applyBorder="1" applyAlignment="1">
      <alignment horizontal="center" vertical="center" shrinkToFit="1"/>
    </xf>
    <xf numFmtId="38" fontId="0" fillId="4" borderId="56" xfId="1" applyFont="1" applyFill="1" applyBorder="1" applyAlignment="1">
      <alignment horizontal="left" vertical="center" shrinkToFit="1"/>
    </xf>
    <xf numFmtId="38" fontId="1" fillId="4" borderId="56" xfId="1" applyFont="1" applyFill="1" applyBorder="1" applyAlignment="1">
      <alignment horizontal="center" vertical="center" shrinkToFit="1"/>
    </xf>
    <xf numFmtId="38" fontId="27" fillId="4" borderId="56" xfId="1" applyFont="1" applyFill="1" applyBorder="1" applyAlignment="1">
      <alignment horizontal="center" vertical="center" shrinkToFit="1"/>
    </xf>
    <xf numFmtId="38" fontId="11" fillId="4" borderId="3" xfId="1" applyFont="1" applyFill="1" applyBorder="1" applyAlignment="1">
      <alignment horizontal="center" vertical="center"/>
    </xf>
    <xf numFmtId="38" fontId="0" fillId="4" borderId="3" xfId="1" applyFont="1" applyFill="1" applyBorder="1" applyAlignment="1">
      <alignment horizontal="center" vertical="center" shrinkToFit="1"/>
    </xf>
    <xf numFmtId="38" fontId="27" fillId="4" borderId="3" xfId="1" applyFont="1" applyFill="1" applyBorder="1" applyAlignment="1">
      <alignment horizontal="center" vertical="center" shrinkToFit="1"/>
    </xf>
    <xf numFmtId="38" fontId="8" fillId="4" borderId="3" xfId="1" applyFont="1" applyFill="1" applyBorder="1" applyAlignment="1">
      <alignment horizontal="center" vertical="center" shrinkToFit="1"/>
    </xf>
    <xf numFmtId="38" fontId="0" fillId="4" borderId="3" xfId="1" applyFont="1" applyFill="1" applyBorder="1" applyAlignment="1">
      <alignment horizontal="left" vertical="center"/>
    </xf>
    <xf numFmtId="38" fontId="0" fillId="4" borderId="0" xfId="1" applyFont="1" applyFill="1" applyAlignment="1">
      <alignment horizontal="right" vertical="center"/>
    </xf>
    <xf numFmtId="0" fontId="0" fillId="4" borderId="0" xfId="0" applyFill="1" applyAlignment="1">
      <alignment horizontal="center" vertical="center"/>
    </xf>
    <xf numFmtId="38" fontId="23" fillId="4" borderId="52" xfId="1" applyFont="1" applyFill="1" applyBorder="1" applyAlignment="1">
      <alignment horizontal="right" vertical="center" shrinkToFit="1"/>
    </xf>
    <xf numFmtId="38" fontId="23" fillId="4" borderId="53" xfId="1" applyFont="1" applyFill="1" applyBorder="1" applyAlignment="1">
      <alignment horizontal="right" vertical="center" shrinkToFit="1"/>
    </xf>
    <xf numFmtId="0" fontId="23" fillId="4" borderId="53" xfId="0" applyFont="1" applyFill="1" applyBorder="1" applyAlignment="1">
      <alignment horizontal="center" vertical="center"/>
    </xf>
    <xf numFmtId="0" fontId="23" fillId="4" borderId="54" xfId="0" applyFont="1" applyFill="1" applyBorder="1" applyAlignment="1">
      <alignment horizontal="center" vertical="center"/>
    </xf>
    <xf numFmtId="38" fontId="15" fillId="0" borderId="63" xfId="1" applyFont="1" applyBorder="1" applyAlignment="1">
      <alignment horizontal="center" vertical="center"/>
    </xf>
    <xf numFmtId="38" fontId="15" fillId="0" borderId="58" xfId="1" applyFont="1" applyBorder="1" applyAlignment="1">
      <alignment horizontal="center" vertical="center"/>
    </xf>
    <xf numFmtId="38" fontId="15" fillId="0" borderId="34" xfId="1" applyFont="1" applyBorder="1" applyAlignment="1">
      <alignment horizontal="center" vertical="center"/>
    </xf>
    <xf numFmtId="38" fontId="15" fillId="0" borderId="35" xfId="1" applyFont="1" applyBorder="1" applyAlignment="1">
      <alignment horizontal="center" vertical="center"/>
    </xf>
    <xf numFmtId="38" fontId="0" fillId="4" borderId="56" xfId="1" applyFont="1" applyFill="1" applyBorder="1" applyAlignment="1">
      <alignment horizontal="center" vertical="center" shrinkToFit="1"/>
    </xf>
    <xf numFmtId="38" fontId="23" fillId="4" borderId="50" xfId="1" applyFont="1" applyFill="1" applyBorder="1" applyAlignment="1">
      <alignment horizontal="right" vertical="center" shrinkToFit="1"/>
    </xf>
    <xf numFmtId="38" fontId="23" fillId="4" borderId="3" xfId="1" applyFont="1" applyFill="1" applyBorder="1" applyAlignment="1">
      <alignment horizontal="right" vertical="center" shrinkToFit="1"/>
    </xf>
    <xf numFmtId="0" fontId="23" fillId="4" borderId="3" xfId="0" applyFont="1" applyFill="1" applyBorder="1" applyAlignment="1">
      <alignment horizontal="center" vertical="center"/>
    </xf>
    <xf numFmtId="0" fontId="23" fillId="4" borderId="4" xfId="0" applyFont="1" applyFill="1" applyBorder="1" applyAlignment="1">
      <alignment horizontal="center" vertical="center"/>
    </xf>
    <xf numFmtId="38" fontId="1" fillId="4" borderId="3" xfId="1" applyFont="1" applyFill="1" applyBorder="1" applyAlignment="1">
      <alignment horizontal="center" vertical="center" shrinkToFit="1"/>
    </xf>
    <xf numFmtId="38" fontId="0" fillId="4" borderId="3" xfId="1" applyFont="1" applyFill="1" applyBorder="1" applyAlignment="1">
      <alignment horizontal="right" vertical="center"/>
    </xf>
    <xf numFmtId="38" fontId="0" fillId="4" borderId="3" xfId="1" applyFont="1" applyFill="1" applyBorder="1" applyAlignment="1">
      <alignment horizontal="left" vertical="center" shrinkToFit="1"/>
    </xf>
    <xf numFmtId="38" fontId="0" fillId="4" borderId="51" xfId="1" applyFont="1" applyFill="1" applyBorder="1" applyAlignment="1">
      <alignment horizontal="left" vertical="center" shrinkToFit="1"/>
    </xf>
    <xf numFmtId="38" fontId="17" fillId="4" borderId="48" xfId="1" applyFont="1" applyFill="1" applyBorder="1" applyAlignment="1">
      <alignment horizontal="right" vertical="center" shrinkToFit="1"/>
    </xf>
    <xf numFmtId="38" fontId="17" fillId="4" borderId="0" xfId="1" applyFont="1" applyFill="1" applyBorder="1" applyAlignment="1">
      <alignment horizontal="right" vertical="center" shrinkToFit="1"/>
    </xf>
    <xf numFmtId="0" fontId="17" fillId="4" borderId="0" xfId="0" applyFont="1" applyFill="1" applyBorder="1" applyAlignment="1">
      <alignment horizontal="center" vertical="center"/>
    </xf>
    <xf numFmtId="0" fontId="23" fillId="4" borderId="14" xfId="0" applyFont="1" applyFill="1" applyBorder="1" applyAlignment="1">
      <alignment horizontal="center" vertical="center"/>
    </xf>
    <xf numFmtId="38" fontId="23" fillId="4" borderId="43" xfId="1" applyFont="1" applyFill="1" applyBorder="1" applyAlignment="1">
      <alignment horizontal="center" vertical="center" shrinkToFit="1"/>
    </xf>
    <xf numFmtId="38" fontId="23" fillId="4" borderId="47" xfId="1" applyFont="1" applyFill="1" applyBorder="1" applyAlignment="1">
      <alignment horizontal="center" vertical="center" shrinkToFit="1"/>
    </xf>
    <xf numFmtId="0" fontId="3" fillId="4" borderId="0" xfId="0" applyFont="1" applyFill="1" applyAlignment="1">
      <alignment horizontal="left" vertical="center" shrinkToFit="1"/>
    </xf>
    <xf numFmtId="0" fontId="17" fillId="4" borderId="43" xfId="0" applyFont="1" applyFill="1" applyBorder="1" applyAlignment="1">
      <alignment horizontal="center" vertical="center"/>
    </xf>
    <xf numFmtId="0" fontId="23" fillId="4" borderId="44" xfId="0" applyFont="1" applyFill="1" applyBorder="1" applyAlignment="1">
      <alignment horizontal="center" vertical="center"/>
    </xf>
    <xf numFmtId="0" fontId="23" fillId="4" borderId="45" xfId="0" applyFont="1" applyFill="1" applyBorder="1" applyAlignment="1">
      <alignment horizontal="center" vertical="center"/>
    </xf>
    <xf numFmtId="0" fontId="23" fillId="4" borderId="46" xfId="0" applyFont="1" applyFill="1" applyBorder="1" applyAlignment="1">
      <alignment horizontal="center" vertical="center"/>
    </xf>
    <xf numFmtId="0" fontId="23" fillId="4" borderId="47" xfId="0" applyFont="1" applyFill="1" applyBorder="1" applyAlignment="1">
      <alignment horizontal="center" vertical="center"/>
    </xf>
    <xf numFmtId="38" fontId="23" fillId="4" borderId="43" xfId="1" applyFont="1" applyFill="1" applyBorder="1" applyAlignment="1">
      <alignment horizontal="center" vertical="center"/>
    </xf>
    <xf numFmtId="38" fontId="23" fillId="4" borderId="44" xfId="1" applyFont="1" applyFill="1" applyBorder="1" applyAlignment="1">
      <alignment horizontal="center" vertical="center"/>
    </xf>
    <xf numFmtId="38" fontId="23" fillId="4" borderId="47" xfId="1" applyFont="1" applyFill="1" applyBorder="1" applyAlignment="1">
      <alignment horizontal="center" vertical="center"/>
    </xf>
    <xf numFmtId="38" fontId="0" fillId="4" borderId="2" xfId="1" applyFont="1" applyFill="1" applyBorder="1" applyAlignment="1">
      <alignment horizontal="right" vertical="center"/>
    </xf>
    <xf numFmtId="0" fontId="17" fillId="0" borderId="6"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10" xfId="0" applyFont="1" applyBorder="1" applyAlignment="1">
      <alignment horizontal="center" vertical="center"/>
    </xf>
    <xf numFmtId="0" fontId="23" fillId="0" borderId="9" xfId="0" applyFont="1" applyBorder="1" applyAlignment="1">
      <alignment horizontal="center" vertical="center"/>
    </xf>
    <xf numFmtId="49" fontId="23" fillId="0" borderId="6" xfId="0" applyNumberFormat="1" applyFont="1" applyBorder="1" applyAlignment="1">
      <alignment horizontal="left" vertical="center" wrapText="1"/>
    </xf>
    <xf numFmtId="49" fontId="23" fillId="0" borderId="5" xfId="0" applyNumberFormat="1" applyFont="1" applyBorder="1" applyAlignment="1">
      <alignment horizontal="left" vertical="center" wrapText="1"/>
    </xf>
    <xf numFmtId="49" fontId="23" fillId="0" borderId="8" xfId="0" applyNumberFormat="1" applyFont="1" applyBorder="1" applyAlignment="1">
      <alignment horizontal="left" vertical="center" wrapText="1"/>
    </xf>
    <xf numFmtId="49" fontId="23" fillId="0" borderId="10" xfId="0" applyNumberFormat="1" applyFont="1" applyBorder="1" applyAlignment="1">
      <alignment horizontal="left" vertical="center" wrapText="1"/>
    </xf>
    <xf numFmtId="49" fontId="28" fillId="0" borderId="67" xfId="0" applyNumberFormat="1" applyFont="1" applyBorder="1" applyAlignment="1">
      <alignment horizontal="center" vertical="center" wrapText="1"/>
    </xf>
    <xf numFmtId="49" fontId="28" fillId="0" borderId="49" xfId="0" applyNumberFormat="1" applyFont="1" applyBorder="1" applyAlignment="1">
      <alignment horizontal="center" vertical="center" wrapText="1"/>
    </xf>
    <xf numFmtId="49" fontId="17" fillId="0" borderId="1" xfId="0" applyNumberFormat="1" applyFont="1" applyBorder="1" applyAlignment="1">
      <alignment horizontal="center" vertical="center" textRotation="255" shrinkToFit="1"/>
    </xf>
    <xf numFmtId="49" fontId="23" fillId="0" borderId="1" xfId="0" applyNumberFormat="1" applyFont="1" applyBorder="1" applyAlignment="1">
      <alignment horizontal="center" vertical="center" textRotation="255" shrinkToFit="1"/>
    </xf>
    <xf numFmtId="0" fontId="23" fillId="0" borderId="4" xfId="0" applyFont="1" applyBorder="1" applyAlignment="1">
      <alignment horizontal="left" vertical="center" shrinkToFit="1"/>
    </xf>
    <xf numFmtId="0" fontId="23" fillId="0" borderId="2" xfId="0" applyFont="1" applyBorder="1" applyAlignment="1">
      <alignment horizontal="right" vertical="center" shrinkToFit="1"/>
    </xf>
    <xf numFmtId="0" fontId="17" fillId="0" borderId="2" xfId="0" applyFont="1" applyBorder="1" applyAlignment="1">
      <alignment horizontal="center" vertical="center" shrinkToFit="1"/>
    </xf>
    <xf numFmtId="0" fontId="23" fillId="0" borderId="4"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7" xfId="0" applyFont="1" applyBorder="1" applyAlignment="1">
      <alignment horizontal="center" vertical="center" shrinkToFit="1"/>
    </xf>
    <xf numFmtId="38" fontId="0" fillId="4" borderId="60" xfId="1" applyFont="1" applyFill="1" applyBorder="1" applyAlignment="1">
      <alignment horizontal="left" vertical="center"/>
    </xf>
    <xf numFmtId="38" fontId="0" fillId="0" borderId="1" xfId="1" applyFont="1"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vertical="center"/>
    </xf>
    <xf numFmtId="0" fontId="0" fillId="0" borderId="11" xfId="0" applyBorder="1" applyAlignment="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17" fillId="0" borderId="26" xfId="0" applyFont="1" applyBorder="1" applyAlignment="1">
      <alignment horizontal="center" shrinkToFit="1"/>
    </xf>
    <xf numFmtId="0" fontId="23" fillId="0" borderId="26" xfId="0" applyFont="1" applyBorder="1" applyAlignment="1">
      <alignment horizontal="center" shrinkToFit="1"/>
    </xf>
    <xf numFmtId="0" fontId="23" fillId="0" borderId="27" xfId="0" applyFont="1" applyBorder="1" applyAlignment="1">
      <alignment horizontal="center" shrinkToFit="1"/>
    </xf>
    <xf numFmtId="0" fontId="21" fillId="0" borderId="2" xfId="0" applyFont="1" applyBorder="1" applyAlignment="1">
      <alignment horizontal="center" vertical="center" wrapText="1"/>
    </xf>
    <xf numFmtId="0" fontId="22" fillId="0" borderId="4" xfId="0" applyFont="1" applyBorder="1" applyAlignment="1">
      <alignment horizontal="center" vertical="center"/>
    </xf>
    <xf numFmtId="0" fontId="22" fillId="0" borderId="2" xfId="0" applyFont="1"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textRotation="255"/>
    </xf>
    <xf numFmtId="0" fontId="0" fillId="0" borderId="11" xfId="0" applyBorder="1" applyAlignment="1">
      <alignment horizontal="center" vertical="center" textRotation="255"/>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38" fontId="15" fillId="2" borderId="6" xfId="1" applyFont="1" applyFill="1" applyBorder="1" applyAlignment="1">
      <alignment horizontal="right" vertical="center"/>
    </xf>
    <xf numFmtId="38" fontId="15" fillId="2" borderId="5" xfId="1" applyFont="1" applyFill="1" applyBorder="1" applyAlignment="1">
      <alignment horizontal="right" vertical="center"/>
    </xf>
    <xf numFmtId="38" fontId="15" fillId="2" borderId="8" xfId="1" applyFont="1" applyFill="1" applyBorder="1" applyAlignment="1">
      <alignment horizontal="right" vertical="center"/>
    </xf>
    <xf numFmtId="38" fontId="15" fillId="2" borderId="10" xfId="1" applyFont="1" applyFill="1" applyBorder="1" applyAlignment="1">
      <alignment horizontal="right" vertical="center"/>
    </xf>
    <xf numFmtId="0" fontId="25" fillId="0" borderId="7" xfId="0" applyFont="1" applyBorder="1" applyAlignment="1">
      <alignment horizontal="center" vertical="center"/>
    </xf>
    <xf numFmtId="0" fontId="25" fillId="0" borderId="9" xfId="0" applyFont="1" applyBorder="1" applyAlignment="1">
      <alignment horizontal="center" vertical="center"/>
    </xf>
    <xf numFmtId="0" fontId="0" fillId="2" borderId="0" xfId="0" applyFill="1" applyAlignment="1">
      <alignment horizontal="center" vertical="center"/>
    </xf>
    <xf numFmtId="49" fontId="23" fillId="0" borderId="11" xfId="0" applyNumberFormat="1" applyFont="1" applyBorder="1" applyAlignment="1">
      <alignment horizontal="center" vertical="center"/>
    </xf>
    <xf numFmtId="49" fontId="23" fillId="0" borderId="12" xfId="0" applyNumberFormat="1" applyFont="1" applyBorder="1" applyAlignment="1">
      <alignment horizontal="center" vertical="center"/>
    </xf>
    <xf numFmtId="0" fontId="0" fillId="0" borderId="0" xfId="0" applyAlignment="1">
      <alignment horizontal="right" vertical="center"/>
    </xf>
    <xf numFmtId="0" fontId="0" fillId="0" borderId="48" xfId="0" applyBorder="1" applyAlignment="1">
      <alignment horizontal="left" vertical="center"/>
    </xf>
    <xf numFmtId="0" fontId="0" fillId="0" borderId="0" xfId="0" applyAlignment="1">
      <alignment horizontal="left" vertical="center"/>
    </xf>
    <xf numFmtId="0" fontId="0" fillId="0" borderId="1" xfId="0" applyBorder="1" applyAlignment="1">
      <alignment horizontal="center" vertical="center" textRotation="255" shrinkToFit="1"/>
    </xf>
    <xf numFmtId="0" fontId="0" fillId="0" borderId="11" xfId="0" applyBorder="1" applyAlignment="1">
      <alignment horizontal="center" vertical="center" textRotation="255" shrinkToFit="1"/>
    </xf>
    <xf numFmtId="0" fontId="23"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9" xfId="0" applyFont="1" applyBorder="1" applyAlignment="1">
      <alignment horizontal="center" vertical="center" wrapText="1"/>
    </xf>
    <xf numFmtId="0" fontId="25" fillId="0" borderId="14" xfId="0" applyFont="1" applyBorder="1" applyAlignment="1">
      <alignment horizontal="center" vertical="center"/>
    </xf>
    <xf numFmtId="0" fontId="25" fillId="0" borderId="32" xfId="0" applyFont="1" applyBorder="1" applyAlignment="1">
      <alignment horizontal="center" vertical="center"/>
    </xf>
    <xf numFmtId="0" fontId="25" fillId="0" borderId="36" xfId="0" applyFont="1" applyBorder="1" applyAlignment="1">
      <alignment horizontal="center" vertical="center"/>
    </xf>
    <xf numFmtId="38" fontId="14" fillId="0" borderId="30" xfId="1" applyFont="1" applyBorder="1" applyAlignment="1">
      <alignment horizontal="right" vertical="center"/>
    </xf>
    <xf numFmtId="38" fontId="14" fillId="0" borderId="31" xfId="1" applyFont="1" applyBorder="1" applyAlignment="1">
      <alignment horizontal="right" vertical="center"/>
    </xf>
    <xf numFmtId="38" fontId="14" fillId="0" borderId="34" xfId="1" applyFont="1" applyBorder="1" applyAlignment="1">
      <alignment horizontal="right" vertical="center"/>
    </xf>
    <xf numFmtId="38" fontId="14" fillId="0" borderId="35" xfId="1" applyFont="1" applyBorder="1" applyAlignment="1">
      <alignment horizontal="right" vertical="center"/>
    </xf>
    <xf numFmtId="49" fontId="17" fillId="0" borderId="1" xfId="0" applyNumberFormat="1" applyFont="1" applyBorder="1" applyAlignment="1">
      <alignment horizontal="left" vertical="center" wrapText="1"/>
    </xf>
    <xf numFmtId="49" fontId="23" fillId="0" borderId="2" xfId="0" applyNumberFormat="1" applyFont="1" applyBorder="1" applyAlignment="1">
      <alignment horizontal="left" vertical="center" wrapText="1"/>
    </xf>
    <xf numFmtId="38" fontId="14" fillId="2" borderId="6" xfId="1" applyFont="1" applyFill="1" applyBorder="1" applyAlignment="1">
      <alignment horizontal="right" vertical="center"/>
    </xf>
    <xf numFmtId="38" fontId="14" fillId="2" borderId="5" xfId="1" applyFont="1" applyFill="1" applyBorder="1" applyAlignment="1">
      <alignment horizontal="right" vertical="center"/>
    </xf>
    <xf numFmtId="38" fontId="14" fillId="2" borderId="13" xfId="1" applyFont="1" applyFill="1" applyBorder="1" applyAlignment="1">
      <alignment horizontal="right" vertical="center"/>
    </xf>
    <xf numFmtId="38" fontId="14" fillId="2" borderId="0" xfId="1" applyFont="1" applyFill="1" applyBorder="1" applyAlignment="1">
      <alignment horizontal="right" vertical="center"/>
    </xf>
    <xf numFmtId="49" fontId="17" fillId="0" borderId="11" xfId="0" applyNumberFormat="1" applyFont="1" applyBorder="1" applyAlignment="1">
      <alignment horizontal="center" vertical="center"/>
    </xf>
    <xf numFmtId="38" fontId="14" fillId="0" borderId="6" xfId="1" applyFont="1" applyBorder="1" applyAlignment="1">
      <alignment horizontal="right" vertical="center"/>
    </xf>
    <xf numFmtId="38" fontId="14" fillId="0" borderId="5" xfId="1" applyFont="1" applyBorder="1" applyAlignment="1">
      <alignment horizontal="right" vertical="center"/>
    </xf>
    <xf numFmtId="38" fontId="14" fillId="0" borderId="8" xfId="1" applyFont="1" applyBorder="1" applyAlignment="1">
      <alignment horizontal="right" vertical="center"/>
    </xf>
    <xf numFmtId="38" fontId="14" fillId="0" borderId="10" xfId="1" applyFont="1" applyBorder="1" applyAlignment="1">
      <alignment horizontal="right" vertical="center"/>
    </xf>
    <xf numFmtId="0" fontId="18" fillId="0" borderId="7" xfId="0" applyFont="1" applyBorder="1" applyAlignment="1">
      <alignment horizontal="center" vertical="center"/>
    </xf>
    <xf numFmtId="38" fontId="14" fillId="2" borderId="8" xfId="1" applyFont="1" applyFill="1" applyBorder="1" applyAlignment="1">
      <alignment horizontal="right" vertical="center"/>
    </xf>
    <xf numFmtId="38" fontId="14" fillId="2" borderId="10" xfId="1" applyFont="1" applyFill="1" applyBorder="1" applyAlignment="1">
      <alignment horizontal="right" vertical="center"/>
    </xf>
    <xf numFmtId="0" fontId="26" fillId="0" borderId="0" xfId="0" applyFont="1" applyAlignment="1">
      <alignment horizontal="left" vertical="center" shrinkToFit="1"/>
    </xf>
    <xf numFmtId="0" fontId="23" fillId="0" borderId="5" xfId="0" applyFont="1" applyBorder="1" applyAlignment="1">
      <alignment horizontal="left" vertical="center"/>
    </xf>
    <xf numFmtId="0" fontId="23" fillId="0" borderId="7" xfId="0" applyFont="1" applyBorder="1" applyAlignment="1">
      <alignment horizontal="left" vertical="center"/>
    </xf>
    <xf numFmtId="0" fontId="23" fillId="0" borderId="28" xfId="0" applyFont="1" applyBorder="1" applyAlignment="1">
      <alignment horizontal="left" vertical="center"/>
    </xf>
    <xf numFmtId="0" fontId="23" fillId="0" borderId="29"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17" fillId="0" borderId="5" xfId="0" applyFont="1" applyBorder="1" applyAlignment="1">
      <alignment horizontal="left" vertical="center" wrapText="1"/>
    </xf>
    <xf numFmtId="0" fontId="23" fillId="0" borderId="7" xfId="0" applyFont="1" applyBorder="1" applyAlignment="1">
      <alignment horizontal="left" vertical="center" wrapText="1"/>
    </xf>
    <xf numFmtId="0" fontId="23" fillId="0" borderId="10" xfId="0" applyFont="1" applyBorder="1" applyAlignment="1">
      <alignment horizontal="left" vertical="center" wrapText="1"/>
    </xf>
    <xf numFmtId="0" fontId="23" fillId="0" borderId="9" xfId="0" applyFont="1" applyBorder="1" applyAlignment="1">
      <alignment horizontal="left" vertical="center" wrapText="1"/>
    </xf>
    <xf numFmtId="38" fontId="15" fillId="0" borderId="6" xfId="1" applyFont="1" applyBorder="1" applyAlignment="1">
      <alignment horizontal="right" vertical="center"/>
    </xf>
    <xf numFmtId="38" fontId="15" fillId="0" borderId="5" xfId="1" applyFont="1" applyBorder="1" applyAlignment="1">
      <alignment horizontal="right" vertical="center"/>
    </xf>
    <xf numFmtId="38" fontId="15" fillId="0" borderId="8" xfId="1" applyFont="1" applyBorder="1" applyAlignment="1">
      <alignment horizontal="right" vertical="center"/>
    </xf>
    <xf numFmtId="38" fontId="15" fillId="0" borderId="10" xfId="1" applyFont="1" applyBorder="1" applyAlignment="1">
      <alignment horizontal="right" vertical="center"/>
    </xf>
    <xf numFmtId="38" fontId="15" fillId="2" borderId="13" xfId="1" applyFont="1" applyFill="1" applyBorder="1" applyAlignment="1">
      <alignment horizontal="right" vertical="center"/>
    </xf>
    <xf numFmtId="38" fontId="15" fillId="2" borderId="0" xfId="1" applyFont="1" applyFill="1" applyBorder="1" applyAlignment="1">
      <alignment horizontal="right" vertical="center"/>
    </xf>
    <xf numFmtId="38" fontId="17" fillId="0" borderId="6" xfId="1" applyFont="1" applyBorder="1" applyAlignment="1">
      <alignment horizontal="center" vertical="center" shrinkToFit="1"/>
    </xf>
    <xf numFmtId="38" fontId="23" fillId="0" borderId="5" xfId="1" applyFont="1" applyBorder="1" applyAlignment="1">
      <alignment horizontal="center" vertical="center" shrinkToFit="1"/>
    </xf>
    <xf numFmtId="38" fontId="23" fillId="0" borderId="8" xfId="1" applyFont="1" applyBorder="1" applyAlignment="1">
      <alignment horizontal="center" vertical="center" shrinkToFit="1"/>
    </xf>
    <xf numFmtId="38" fontId="23" fillId="0" borderId="10" xfId="1" applyFont="1" applyBorder="1" applyAlignment="1">
      <alignment horizontal="center" vertical="center" shrinkToFit="1"/>
    </xf>
    <xf numFmtId="38" fontId="23" fillId="0" borderId="6" xfId="1" applyFont="1" applyBorder="1" applyAlignment="1">
      <alignment horizontal="center" vertical="center" shrinkToFit="1"/>
    </xf>
    <xf numFmtId="38" fontId="17" fillId="0" borderId="1" xfId="1"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29" fillId="0" borderId="0" xfId="0" applyFont="1" applyAlignment="1">
      <alignment horizontal="left" vertical="center" shrinkToFit="1"/>
    </xf>
    <xf numFmtId="49" fontId="0" fillId="0" borderId="6" xfId="0" applyNumberFormat="1" applyBorder="1" applyAlignment="1">
      <alignment horizontal="center" vertical="center" textRotation="255" shrinkToFit="1"/>
    </xf>
    <xf numFmtId="49" fontId="0" fillId="0" borderId="7" xfId="0" applyNumberFormat="1" applyBorder="1" applyAlignment="1">
      <alignment horizontal="center" vertical="center" textRotation="255" shrinkToFit="1"/>
    </xf>
    <xf numFmtId="49" fontId="0" fillId="0" borderId="13" xfId="0" applyNumberFormat="1" applyBorder="1" applyAlignment="1">
      <alignment horizontal="center" vertical="center" textRotation="255" shrinkToFit="1"/>
    </xf>
    <xf numFmtId="49" fontId="0" fillId="0" borderId="14" xfId="0" applyNumberFormat="1" applyBorder="1" applyAlignment="1">
      <alignment horizontal="center" vertical="center" textRotation="255" shrinkToFit="1"/>
    </xf>
    <xf numFmtId="49" fontId="0" fillId="0" borderId="8" xfId="0" applyNumberFormat="1" applyBorder="1" applyAlignment="1">
      <alignment horizontal="center" vertical="center" textRotation="255" shrinkToFit="1"/>
    </xf>
    <xf numFmtId="49" fontId="0" fillId="0" borderId="9" xfId="0" applyNumberFormat="1" applyBorder="1" applyAlignment="1">
      <alignment horizontal="center" vertical="center" textRotation="255" shrinkToFit="1"/>
    </xf>
    <xf numFmtId="0" fontId="19" fillId="0" borderId="0" xfId="0" applyFont="1" applyBorder="1" applyAlignment="1">
      <alignment horizontal="center" vertical="center" shrinkToFit="1"/>
    </xf>
    <xf numFmtId="38" fontId="0" fillId="4" borderId="56" xfId="1" applyFont="1" applyFill="1" applyBorder="1" applyAlignment="1">
      <alignment horizontal="left" vertical="center"/>
    </xf>
    <xf numFmtId="49" fontId="17" fillId="0" borderId="11" xfId="0" applyNumberFormat="1" applyFont="1" applyBorder="1" applyAlignment="1">
      <alignment horizontal="center" vertical="center" textRotation="255" shrinkToFit="1"/>
    </xf>
    <xf numFmtId="49" fontId="23" fillId="0" borderId="15" xfId="0" applyNumberFormat="1" applyFont="1" applyBorder="1" applyAlignment="1">
      <alignment horizontal="center" vertical="center" textRotation="255" shrinkToFit="1"/>
    </xf>
    <xf numFmtId="49" fontId="23" fillId="0" borderId="12" xfId="0" applyNumberFormat="1" applyFont="1" applyBorder="1" applyAlignment="1">
      <alignment horizontal="center" vertical="center" textRotation="255" shrinkToFit="1"/>
    </xf>
    <xf numFmtId="49" fontId="0" fillId="0" borderId="2" xfId="0" applyNumberFormat="1" applyBorder="1" applyAlignment="1">
      <alignment horizontal="center" vertical="center" shrinkToFit="1"/>
    </xf>
    <xf numFmtId="49" fontId="0" fillId="0" borderId="4" xfId="0" applyNumberFormat="1" applyBorder="1" applyAlignment="1">
      <alignment horizontal="center" vertical="center" shrinkToFit="1"/>
    </xf>
    <xf numFmtId="38" fontId="24" fillId="0" borderId="30" xfId="1" applyFont="1" applyBorder="1" applyAlignment="1">
      <alignment horizontal="center" vertical="center" shrinkToFit="1"/>
    </xf>
    <xf numFmtId="38" fontId="24" fillId="0" borderId="34" xfId="1"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39" xfId="0" applyFont="1" applyBorder="1" applyAlignment="1">
      <alignment horizontal="center" vertical="center" shrinkToFit="1"/>
    </xf>
    <xf numFmtId="0" fontId="23" fillId="0" borderId="40" xfId="0" applyFont="1" applyBorder="1" applyAlignment="1">
      <alignment horizontal="center" vertical="center" shrinkToFit="1"/>
    </xf>
    <xf numFmtId="0" fontId="0" fillId="0" borderId="5" xfId="0" applyBorder="1" applyAlignment="1">
      <alignment horizontal="center" vertical="center"/>
    </xf>
  </cellXfs>
  <cellStyles count="2">
    <cellStyle name="桁区切り" xfId="1" builtinId="6"/>
    <cellStyle name="標準" xfId="0" builtinId="0"/>
  </cellStyles>
  <dxfs count="84">
    <dxf>
      <font>
        <color theme="0"/>
      </font>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
      <font>
        <color theme="0"/>
      </font>
      <fill>
        <patternFill>
          <bgColor rgb="FFFF0000"/>
        </patternFill>
      </fill>
    </dxf>
    <dxf>
      <font>
        <color rgb="FF0070C0"/>
      </font>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_rels/drawing1.xml.rels>&#65279;<?xml version="1.0" encoding="utf-8" standalone="yes"?>
<Relationships xmlns="http://schemas.openxmlformats.org/package/2006/relationships">
  <Relationship Id="rId2" Type="http://schemas.openxmlformats.org/officeDocument/2006/relationships/image" Target="../media/image2.jpeg" />
  <Relationship Id="rId1" Type="http://schemas.openxmlformats.org/officeDocument/2006/relationships/image" Target="../media/image1.jpeg" />
</Relationships>
</file>

<file path=xl/drawings/drawing1.xml><?xml version="1.0" encoding="utf-8"?>
<xdr:wsDr xmlns:xdr="http://schemas.openxmlformats.org/drawingml/2006/spreadsheetDrawing" xmlns:a="http://schemas.openxmlformats.org/drawingml/2006/main">
  <xdr:twoCellAnchor>
    <xdr:from>
      <xdr:col>58</xdr:col>
      <xdr:colOff>287867</xdr:colOff>
      <xdr:row>0</xdr:row>
      <xdr:rowOff>263312</xdr:rowOff>
    </xdr:from>
    <xdr:to>
      <xdr:col>75</xdr:col>
      <xdr:colOff>143934</xdr:colOff>
      <xdr:row>51</xdr:row>
      <xdr:rowOff>414867</xdr:rowOff>
    </xdr:to>
    <xdr:sp macro="" textlink="">
      <xdr:nvSpPr>
        <xdr:cNvPr id="16" name="額縁 15">
          <a:extLst>
            <a:ext uri="{FF2B5EF4-FFF2-40B4-BE49-F238E27FC236}">
              <a16:creationId xmlns:a16="http://schemas.microsoft.com/office/drawing/2014/main" id="{00000000-0008-0000-0000-000010000000}"/>
            </a:ext>
          </a:extLst>
        </xdr:cNvPr>
        <xdr:cNvSpPr/>
      </xdr:nvSpPr>
      <xdr:spPr>
        <a:xfrm>
          <a:off x="22656800" y="263312"/>
          <a:ext cx="10219267" cy="11530755"/>
        </a:xfrm>
        <a:prstGeom prst="bevel">
          <a:avLst>
            <a:gd name="adj" fmla="val 3192"/>
          </a:avLst>
        </a:prstGeom>
        <a:solidFill>
          <a:srgbClr val="00B05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a:latin typeface="UD デジタル 教科書体 NK-B" panose="02020700000000000000" pitchFamily="18" charset="-128"/>
              <a:ea typeface="UD デジタル 教科書体 NK-B" panose="02020700000000000000" pitchFamily="18" charset="-128"/>
            </a:rPr>
            <a:t>（１）給与所得の「収入金額」がわかる書類</a:t>
          </a:r>
          <a:endParaRPr kumimoji="1" lang="en-US" altLang="ja-JP" sz="3600">
            <a:latin typeface="UD デジタル 教科書体 NK-B" panose="02020700000000000000" pitchFamily="18" charset="-128"/>
            <a:ea typeface="UD デジタル 教科書体 NK-B" panose="02020700000000000000" pitchFamily="18" charset="-128"/>
          </a:endParaRPr>
        </a:p>
        <a:p>
          <a:pPr algn="l"/>
          <a:endParaRPr kumimoji="1" lang="en-US" altLang="ja-JP" sz="2400">
            <a:latin typeface="UD デジタル 教科書体 NK-B" panose="02020700000000000000" pitchFamily="18" charset="-128"/>
            <a:ea typeface="UD デジタル 教科書体 NK-B" panose="02020700000000000000" pitchFamily="18" charset="-128"/>
          </a:endParaRPr>
        </a:p>
        <a:p>
          <a:pPr algn="l"/>
          <a:r>
            <a:rPr kumimoji="1" lang="ja-JP" altLang="en-US" sz="2000">
              <a:latin typeface="UD デジタル 教科書体 NK-B" panose="02020700000000000000" pitchFamily="18" charset="-128"/>
              <a:ea typeface="UD デジタル 教科書体 NK-B" panose="02020700000000000000" pitchFamily="18" charset="-128"/>
            </a:rPr>
            <a:t>〇給与所得の源泉徴収票</a:t>
          </a:r>
          <a:endParaRPr kumimoji="1" lang="en-US" altLang="ja-JP" sz="2000">
            <a:latin typeface="UD デジタル 教科書体 NK-B" panose="02020700000000000000" pitchFamily="18" charset="-128"/>
            <a:ea typeface="UD デジタル 教科書体 NK-B" panose="02020700000000000000" pitchFamily="18" charset="-128"/>
          </a:endParaRPr>
        </a:p>
        <a:p>
          <a:pPr algn="l"/>
          <a:endParaRPr kumimoji="1" lang="en-US" altLang="ja-JP" sz="2000">
            <a:latin typeface="UD デジタル 教科書体 NK-B" panose="02020700000000000000" pitchFamily="18" charset="-128"/>
            <a:ea typeface="UD デジタル 教科書体 NK-B" panose="02020700000000000000" pitchFamily="18" charset="-128"/>
          </a:endParaRPr>
        </a:p>
        <a:p>
          <a:pPr algn="l"/>
          <a:endParaRPr kumimoji="1" lang="en-US" altLang="ja-JP" sz="2000">
            <a:latin typeface="UD デジタル 教科書体 NK-B" panose="02020700000000000000" pitchFamily="18" charset="-128"/>
            <a:ea typeface="UD デジタル 教科書体 NK-B" panose="02020700000000000000" pitchFamily="18" charset="-128"/>
          </a:endParaRPr>
        </a:p>
        <a:p>
          <a:pPr algn="l"/>
          <a:endParaRPr kumimoji="1" lang="en-US" altLang="ja-JP" sz="2000">
            <a:latin typeface="UD デジタル 教科書体 NK-B" panose="02020700000000000000" pitchFamily="18" charset="-128"/>
            <a:ea typeface="UD デジタル 教科書体 NK-B" panose="02020700000000000000" pitchFamily="18" charset="-128"/>
          </a:endParaRPr>
        </a:p>
        <a:p>
          <a:pPr algn="l"/>
          <a:endParaRPr kumimoji="1" lang="en-US" altLang="ja-JP" sz="2000">
            <a:latin typeface="UD デジタル 教科書体 NK-B" panose="02020700000000000000" pitchFamily="18" charset="-128"/>
            <a:ea typeface="UD デジタル 教科書体 NK-B" panose="02020700000000000000" pitchFamily="18" charset="-128"/>
          </a:endParaRPr>
        </a:p>
        <a:p>
          <a:pPr algn="l"/>
          <a:endParaRPr kumimoji="1" lang="en-US" altLang="ja-JP" sz="2000">
            <a:latin typeface="UD デジタル 教科書体 NK-B" panose="02020700000000000000" pitchFamily="18" charset="-128"/>
            <a:ea typeface="UD デジタル 教科書体 NK-B" panose="02020700000000000000" pitchFamily="18" charset="-128"/>
          </a:endParaRPr>
        </a:p>
        <a:p>
          <a:pPr algn="l"/>
          <a:endParaRPr kumimoji="1" lang="en-US" altLang="ja-JP" sz="2000">
            <a:latin typeface="UD デジタル 教科書体 NK-B" panose="02020700000000000000" pitchFamily="18" charset="-128"/>
            <a:ea typeface="UD デジタル 教科書体 NK-B" panose="02020700000000000000" pitchFamily="18" charset="-128"/>
          </a:endParaRPr>
        </a:p>
        <a:p>
          <a:pPr algn="l"/>
          <a:endParaRPr kumimoji="1" lang="en-US" altLang="ja-JP" sz="2000">
            <a:latin typeface="UD デジタル 教科書体 NK-B" panose="02020700000000000000" pitchFamily="18" charset="-128"/>
            <a:ea typeface="UD デジタル 教科書体 NK-B" panose="02020700000000000000" pitchFamily="18" charset="-128"/>
          </a:endParaRPr>
        </a:p>
        <a:p>
          <a:pPr algn="l"/>
          <a:endParaRPr kumimoji="1" lang="en-US" altLang="ja-JP" sz="2000">
            <a:latin typeface="UD デジタル 教科書体 NK-B" panose="02020700000000000000" pitchFamily="18" charset="-128"/>
            <a:ea typeface="UD デジタル 教科書体 NK-B" panose="02020700000000000000" pitchFamily="18" charset="-128"/>
          </a:endParaRPr>
        </a:p>
        <a:p>
          <a:pPr algn="l"/>
          <a:endParaRPr kumimoji="1" lang="en-US" altLang="ja-JP" sz="2000">
            <a:latin typeface="UD デジタル 教科書体 NK-B" panose="02020700000000000000" pitchFamily="18" charset="-128"/>
            <a:ea typeface="UD デジタル 教科書体 NK-B" panose="02020700000000000000" pitchFamily="18" charset="-128"/>
          </a:endParaRPr>
        </a:p>
        <a:p>
          <a:pPr algn="l"/>
          <a:r>
            <a:rPr kumimoji="1" lang="ja-JP" altLang="en-US" sz="2000">
              <a:latin typeface="UD デジタル 教科書体 NK-B" panose="02020700000000000000" pitchFamily="18" charset="-128"/>
              <a:ea typeface="UD デジタル 教科書体 NK-B" panose="02020700000000000000" pitchFamily="18" charset="-128"/>
            </a:rPr>
            <a:t>〇市町村発行の税額決定通知書</a:t>
          </a:r>
          <a:endParaRPr kumimoji="1" lang="en-US" altLang="ja-JP" sz="2000">
            <a:latin typeface="UD デジタル 教科書体 NK-B" panose="02020700000000000000" pitchFamily="18" charset="-128"/>
            <a:ea typeface="UD デジタル 教科書体 NK-B" panose="02020700000000000000" pitchFamily="18" charset="-128"/>
          </a:endParaRPr>
        </a:p>
        <a:p>
          <a:pPr algn="l"/>
          <a:endParaRPr kumimoji="1" lang="en-US" altLang="ja-JP" sz="2000">
            <a:latin typeface="UD デジタル 教科書体 NK-B" panose="02020700000000000000" pitchFamily="18" charset="-128"/>
            <a:ea typeface="UD デジタル 教科書体 NK-B" panose="02020700000000000000" pitchFamily="18" charset="-128"/>
          </a:endParaRPr>
        </a:p>
        <a:p>
          <a:pPr algn="l"/>
          <a:endParaRPr kumimoji="1" lang="en-US" altLang="ja-JP" sz="2000">
            <a:latin typeface="UD デジタル 教科書体 NK-B" panose="02020700000000000000" pitchFamily="18" charset="-128"/>
            <a:ea typeface="UD デジタル 教科書体 NK-B" panose="02020700000000000000" pitchFamily="18" charset="-128"/>
          </a:endParaRPr>
        </a:p>
        <a:p>
          <a:pPr algn="l"/>
          <a:endParaRPr kumimoji="1" lang="en-US" altLang="ja-JP" sz="2000">
            <a:latin typeface="UD デジタル 教科書体 NK-B" panose="02020700000000000000" pitchFamily="18" charset="-128"/>
            <a:ea typeface="UD デジタル 教科書体 NK-B" panose="02020700000000000000" pitchFamily="18" charset="-128"/>
          </a:endParaRPr>
        </a:p>
        <a:p>
          <a:pPr algn="l"/>
          <a:endParaRPr kumimoji="1" lang="en-US" altLang="ja-JP" sz="2000">
            <a:latin typeface="UD デジタル 教科書体 NK-B" panose="02020700000000000000" pitchFamily="18" charset="-128"/>
            <a:ea typeface="UD デジタル 教科書体 NK-B" panose="02020700000000000000" pitchFamily="18" charset="-128"/>
          </a:endParaRPr>
        </a:p>
        <a:p>
          <a:pPr algn="l"/>
          <a:endParaRPr kumimoji="1" lang="en-US" altLang="ja-JP" sz="2000">
            <a:latin typeface="UD デジタル 教科書体 NK-B" panose="02020700000000000000" pitchFamily="18" charset="-128"/>
            <a:ea typeface="UD デジタル 教科書体 NK-B" panose="02020700000000000000" pitchFamily="18" charset="-128"/>
          </a:endParaRPr>
        </a:p>
        <a:p>
          <a:pPr algn="l"/>
          <a:endParaRPr kumimoji="1" lang="en-US" altLang="ja-JP" sz="2000">
            <a:latin typeface="UD デジタル 教科書体 NK-B" panose="02020700000000000000" pitchFamily="18" charset="-128"/>
            <a:ea typeface="UD デジタル 教科書体 NK-B" panose="02020700000000000000" pitchFamily="18" charset="-128"/>
          </a:endParaRPr>
        </a:p>
        <a:p>
          <a:pPr algn="l"/>
          <a:endParaRPr kumimoji="1" lang="en-US" altLang="ja-JP" sz="2000">
            <a:latin typeface="UD デジタル 教科書体 NK-B" panose="02020700000000000000" pitchFamily="18" charset="-128"/>
            <a:ea typeface="UD デジタル 教科書体 NK-B" panose="02020700000000000000" pitchFamily="18" charset="-128"/>
          </a:endParaRPr>
        </a:p>
        <a:p>
          <a:pPr algn="l"/>
          <a:endParaRPr kumimoji="1" lang="en-US" altLang="ja-JP" sz="2000">
            <a:latin typeface="UD デジタル 教科書体 NK-B" panose="02020700000000000000" pitchFamily="18" charset="-128"/>
            <a:ea typeface="UD デジタル 教科書体 NK-B" panose="02020700000000000000" pitchFamily="18" charset="-128"/>
          </a:endParaRPr>
        </a:p>
        <a:p>
          <a:pPr algn="l"/>
          <a:endParaRPr kumimoji="1" lang="en-US" altLang="ja-JP" sz="2000">
            <a:latin typeface="UD デジタル 教科書体 NK-B" panose="02020700000000000000" pitchFamily="18" charset="-128"/>
            <a:ea typeface="UD デジタル 教科書体 NK-B" panose="02020700000000000000" pitchFamily="18" charset="-128"/>
          </a:endParaRPr>
        </a:p>
        <a:p>
          <a:pPr algn="l"/>
          <a:endParaRPr kumimoji="1" lang="en-US" altLang="ja-JP" sz="2000">
            <a:latin typeface="UD デジタル 教科書体 NK-B" panose="02020700000000000000" pitchFamily="18" charset="-128"/>
            <a:ea typeface="UD デジタル 教科書体 NK-B" panose="02020700000000000000" pitchFamily="18" charset="-128"/>
          </a:endParaRPr>
        </a:p>
        <a:p>
          <a:pPr algn="l"/>
          <a:r>
            <a:rPr kumimoji="1" lang="ja-JP" altLang="en-US" sz="3200">
              <a:latin typeface="UD デジタル 教科書体 NK-B" panose="02020700000000000000" pitchFamily="18" charset="-128"/>
              <a:ea typeface="UD デジタル 教科書体 NK-B" panose="02020700000000000000" pitchFamily="18" charset="-128"/>
            </a:rPr>
            <a:t>これらの書類に記載されている収入金額は昨年分の収入ですが、今年分の収入と見込んで記入してください。</a:t>
          </a:r>
          <a:endParaRPr kumimoji="1" lang="en-US" altLang="ja-JP" sz="32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59</xdr:col>
      <xdr:colOff>299081</xdr:colOff>
      <xdr:row>6</xdr:row>
      <xdr:rowOff>222373</xdr:rowOff>
    </xdr:from>
    <xdr:to>
      <xdr:col>73</xdr:col>
      <xdr:colOff>66562</xdr:colOff>
      <xdr:row>17</xdr:row>
      <xdr:rowOff>160866</xdr:rowOff>
    </xdr:to>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77614" y="2203573"/>
          <a:ext cx="8301881" cy="2893360"/>
        </a:xfrm>
        <a:prstGeom prst="rect">
          <a:avLst/>
        </a:prstGeom>
      </xdr:spPr>
    </xdr:pic>
    <xdr:clientData/>
  </xdr:twoCellAnchor>
  <xdr:twoCellAnchor>
    <xdr:from>
      <xdr:col>61</xdr:col>
      <xdr:colOff>481444</xdr:colOff>
      <xdr:row>11</xdr:row>
      <xdr:rowOff>25410</xdr:rowOff>
    </xdr:from>
    <xdr:to>
      <xdr:col>64</xdr:col>
      <xdr:colOff>533400</xdr:colOff>
      <xdr:row>15</xdr:row>
      <xdr:rowOff>67733</xdr:rowOff>
    </xdr:to>
    <xdr:sp macro="" textlink="">
      <xdr:nvSpPr>
        <xdr:cNvPr id="18" name="楕円 17">
          <a:extLst>
            <a:ext uri="{FF2B5EF4-FFF2-40B4-BE49-F238E27FC236}">
              <a16:creationId xmlns:a16="http://schemas.microsoft.com/office/drawing/2014/main" id="{00000000-0008-0000-0000-000012000000}"/>
            </a:ext>
          </a:extLst>
        </xdr:cNvPr>
        <xdr:cNvSpPr/>
      </xdr:nvSpPr>
      <xdr:spPr>
        <a:xfrm>
          <a:off x="24679177" y="3632210"/>
          <a:ext cx="1880756" cy="939790"/>
        </a:xfrm>
        <a:prstGeom prst="ellipse">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386903</xdr:colOff>
      <xdr:row>21</xdr:row>
      <xdr:rowOff>143958</xdr:rowOff>
    </xdr:from>
    <xdr:to>
      <xdr:col>73</xdr:col>
      <xdr:colOff>211667</xdr:colOff>
      <xdr:row>43</xdr:row>
      <xdr:rowOff>138759</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365436" y="6028291"/>
          <a:ext cx="8359164" cy="3576201"/>
        </a:xfrm>
        <a:prstGeom prst="rect">
          <a:avLst/>
        </a:prstGeom>
      </xdr:spPr>
    </xdr:pic>
    <xdr:clientData/>
  </xdr:twoCellAnchor>
  <xdr:twoCellAnchor>
    <xdr:from>
      <xdr:col>60</xdr:col>
      <xdr:colOff>397934</xdr:colOff>
      <xdr:row>25</xdr:row>
      <xdr:rowOff>0</xdr:rowOff>
    </xdr:from>
    <xdr:to>
      <xdr:col>65</xdr:col>
      <xdr:colOff>16934</xdr:colOff>
      <xdr:row>32</xdr:row>
      <xdr:rowOff>25400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3986067" y="6443133"/>
          <a:ext cx="2667000" cy="321734"/>
        </a:xfrm>
        <a:prstGeom prst="round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355599</xdr:colOff>
      <xdr:row>1</xdr:row>
      <xdr:rowOff>338666</xdr:rowOff>
    </xdr:from>
    <xdr:to>
      <xdr:col>54</xdr:col>
      <xdr:colOff>558799</xdr:colOff>
      <xdr:row>29</xdr:row>
      <xdr:rowOff>25399</xdr:rowOff>
    </xdr:to>
    <xdr:sp macro="" textlink="">
      <xdr:nvSpPr>
        <xdr:cNvPr id="21" name="角丸四角形 20">
          <a:extLst>
            <a:ext uri="{FF2B5EF4-FFF2-40B4-BE49-F238E27FC236}">
              <a16:creationId xmlns:a16="http://schemas.microsoft.com/office/drawing/2014/main" id="{00000000-0008-0000-0000-000015000000}"/>
            </a:ext>
          </a:extLst>
        </xdr:cNvPr>
        <xdr:cNvSpPr/>
      </xdr:nvSpPr>
      <xdr:spPr>
        <a:xfrm>
          <a:off x="17170399" y="609599"/>
          <a:ext cx="3750733" cy="6028267"/>
        </a:xfrm>
        <a:prstGeom prst="roundRect">
          <a:avLst>
            <a:gd name="adj" fmla="val 12092"/>
          </a:avLst>
        </a:prstGeom>
        <a:ln w="82550" cmpd="thickThi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000">
              <a:latin typeface="UD デジタル 教科書体 NK-B" panose="02020700000000000000" pitchFamily="18" charset="-128"/>
              <a:ea typeface="UD デジタル 教科書体 NK-B" panose="02020700000000000000" pitchFamily="18" charset="-128"/>
            </a:rPr>
            <a:t>【</a:t>
          </a:r>
          <a:r>
            <a:rPr kumimoji="1" lang="ja-JP" altLang="en-US" sz="2000">
              <a:latin typeface="UD デジタル 教科書体 NK-B" panose="02020700000000000000" pitchFamily="18" charset="-128"/>
              <a:ea typeface="UD デジタル 教科書体 NK-B" panose="02020700000000000000" pitchFamily="18" charset="-128"/>
            </a:rPr>
            <a:t>参考書類</a:t>
          </a:r>
          <a:r>
            <a:rPr kumimoji="1" lang="en-US" altLang="ja-JP" sz="2000">
              <a:latin typeface="UD デジタル 教科書体 NK-B" panose="02020700000000000000" pitchFamily="18" charset="-128"/>
              <a:ea typeface="UD デジタル 教科書体 NK-B" panose="02020700000000000000" pitchFamily="18" charset="-128"/>
            </a:rPr>
            <a:t>】</a:t>
          </a:r>
        </a:p>
        <a:p>
          <a:pPr algn="l"/>
          <a:r>
            <a:rPr kumimoji="1" lang="ja-JP" altLang="en-US" sz="2000">
              <a:latin typeface="UD デジタル 教科書体 NK-B" panose="02020700000000000000" pitchFamily="18" charset="-128"/>
              <a:ea typeface="UD デジタル 教科書体 NK-B" panose="02020700000000000000" pitchFamily="18" charset="-128"/>
            </a:rPr>
            <a:t>（１）給与所得の「収入金額」に記載する金額は、昨年分の</a:t>
          </a:r>
          <a:r>
            <a:rPr kumimoji="1" lang="ja-JP" altLang="en-US" sz="2000" u="sng">
              <a:solidFill>
                <a:srgbClr val="FF0000"/>
              </a:solidFill>
              <a:latin typeface="UD デジタル 教科書体 NK-B" panose="02020700000000000000" pitchFamily="18" charset="-128"/>
              <a:ea typeface="UD デジタル 教科書体 NK-B" panose="02020700000000000000" pitchFamily="18" charset="-128"/>
            </a:rPr>
            <a:t>「給与所得の源泉徴収票」</a:t>
          </a:r>
          <a:r>
            <a:rPr kumimoji="1" lang="ja-JP" altLang="en-US" sz="2000">
              <a:latin typeface="UD デジタル 教科書体 NK-B" panose="02020700000000000000" pitchFamily="18" charset="-128"/>
              <a:ea typeface="UD デジタル 教科書体 NK-B" panose="02020700000000000000" pitchFamily="18" charset="-128"/>
            </a:rPr>
            <a:t>や市町村発行の横長の</a:t>
          </a:r>
          <a:r>
            <a:rPr kumimoji="1" lang="ja-JP" altLang="en-US" sz="2000" u="sng">
              <a:solidFill>
                <a:srgbClr val="FF0000"/>
              </a:solidFill>
              <a:latin typeface="UD デジタル 教科書体 NK-B" panose="02020700000000000000" pitchFamily="18" charset="-128"/>
              <a:ea typeface="UD デジタル 教科書体 NK-B" panose="02020700000000000000" pitchFamily="18" charset="-128"/>
            </a:rPr>
            <a:t>「税額決定通知書」</a:t>
          </a:r>
          <a:r>
            <a:rPr kumimoji="1" lang="ja-JP" altLang="en-US" sz="2000" u="none">
              <a:solidFill>
                <a:sysClr val="windowText" lastClr="000000"/>
              </a:solidFill>
              <a:latin typeface="UD デジタル 教科書体 NK-B" panose="02020700000000000000" pitchFamily="18" charset="-128"/>
              <a:ea typeface="UD デジタル 教科書体 NK-B" panose="02020700000000000000" pitchFamily="18" charset="-128"/>
            </a:rPr>
            <a:t>な</a:t>
          </a:r>
          <a:r>
            <a:rPr kumimoji="1" lang="ja-JP" altLang="en-US" sz="2000">
              <a:latin typeface="UD デジタル 教科書体 NK-B" panose="02020700000000000000" pitchFamily="18" charset="-128"/>
              <a:ea typeface="UD デジタル 教科書体 NK-B" panose="02020700000000000000" pitchFamily="18" charset="-128"/>
            </a:rPr>
            <a:t>どに金額の記載がありますので、そちらの金額を入力してください！</a:t>
          </a:r>
          <a:endParaRPr kumimoji="1" lang="en-US" altLang="ja-JP" sz="2000">
            <a:latin typeface="UD デジタル 教科書体 NK-B" panose="02020700000000000000" pitchFamily="18" charset="-128"/>
            <a:ea typeface="UD デジタル 教科書体 NK-B" panose="02020700000000000000" pitchFamily="18" charset="-128"/>
          </a:endParaRPr>
        </a:p>
        <a:p>
          <a:pPr algn="l"/>
          <a:endParaRPr kumimoji="1" lang="en-US" altLang="ja-JP" sz="2000">
            <a:latin typeface="UD デジタル 教科書体 NK-B" panose="02020700000000000000" pitchFamily="18" charset="-128"/>
            <a:ea typeface="UD デジタル 教科書体 NK-B" panose="02020700000000000000" pitchFamily="18" charset="-128"/>
          </a:endParaRPr>
        </a:p>
        <a:p>
          <a:pPr algn="l"/>
          <a:r>
            <a:rPr kumimoji="1" lang="en-US" altLang="ja-JP" sz="200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rPr>
            <a:t>※</a:t>
          </a:r>
          <a:r>
            <a:rPr kumimoji="1" lang="ja-JP" altLang="en-US" sz="200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rPr>
            <a:t>これらはあくまで昨年の収入額ですが、今年の収入も同額程度と見込んでそのままの金額を入力いただいて結構です</a:t>
          </a:r>
          <a:endParaRPr kumimoji="1" lang="en-US" altLang="ja-JP" sz="2000">
            <a:solidFill>
              <a:schemeClr val="tx1">
                <a:lumMod val="75000"/>
                <a:lumOff val="25000"/>
              </a:schemeClr>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F66"/>
  <sheetViews>
    <sheetView showGridLines="0" showRowColHeaders="0" tabSelected="1" view="pageBreakPreview" zoomScale="90" zoomScaleNormal="90" zoomScaleSheetLayoutView="90" workbookViewId="0">
      <selection activeCell="G8" sqref="G8:J9"/>
    </sheetView>
  </sheetViews>
  <sheetFormatPr defaultRowHeight="13.5"/>
  <cols>
    <col min="1" max="1" width="5.375" customWidth="1"/>
    <col min="2" max="2" width="4.875" customWidth="1"/>
    <col min="3" max="3" width="3.875" style="2" customWidth="1"/>
    <col min="4" max="4" width="7.125" customWidth="1"/>
    <col min="6" max="6" width="2.625" customWidth="1"/>
    <col min="7" max="7" width="5.5" customWidth="1"/>
    <col min="9" max="9" width="2.625" customWidth="1"/>
    <col min="10" max="10" width="5.125" style="2" bestFit="1" customWidth="1"/>
    <col min="11" max="11" width="4.5" customWidth="1"/>
    <col min="12" max="12" width="8" customWidth="1"/>
    <col min="13" max="13" width="3.375" customWidth="1"/>
    <col min="14" max="14" width="12.625" customWidth="1"/>
    <col min="15" max="15" width="4" customWidth="1"/>
    <col min="16" max="16" width="6.125" customWidth="1"/>
    <col min="17" max="17" width="2.375" customWidth="1"/>
    <col min="18" max="18" width="4.875" customWidth="1"/>
    <col min="19" max="19" width="3.875" style="2" customWidth="1"/>
    <col min="20" max="20" width="3.5" bestFit="1" customWidth="1"/>
    <col min="21" max="21" width="3.875" customWidth="1"/>
    <col min="22" max="22" width="3.5" bestFit="1" customWidth="1"/>
    <col min="23" max="23" width="3.875" customWidth="1"/>
    <col min="24" max="24" width="3.5" bestFit="1" customWidth="1"/>
    <col min="25" max="25" width="3.875" customWidth="1"/>
    <col min="26" max="29" width="4.625" customWidth="1"/>
    <col min="30" max="30" width="4.625" style="2" customWidth="1"/>
    <col min="31" max="40" width="4.625" customWidth="1"/>
    <col min="41" max="41" width="4.625" style="2" customWidth="1"/>
    <col min="42" max="42" width="6.125" style="2" customWidth="1"/>
    <col min="43" max="43" width="5.5" style="2" customWidth="1"/>
    <col min="44" max="44" width="6.125" style="2" customWidth="1"/>
    <col min="45" max="45" width="11.5" style="2" customWidth="1"/>
    <col min="46" max="46" width="3.375" customWidth="1"/>
    <col min="47" max="47" width="4.625" customWidth="1"/>
    <col min="48" max="48" width="5.875" customWidth="1"/>
    <col min="49" max="49" width="9.5" bestFit="1" customWidth="1"/>
    <col min="50" max="50" width="4.5" customWidth="1"/>
    <col min="51" max="51" width="9.5" bestFit="1" customWidth="1"/>
    <col min="53" max="53" width="13.5" customWidth="1"/>
    <col min="54" max="54" width="5.875" customWidth="1"/>
    <col min="55" max="55" width="8.125" customWidth="1"/>
    <col min="56" max="56" width="3.375" customWidth="1"/>
  </cols>
  <sheetData>
    <row r="1" spans="2:48" ht="21" customHeight="1"/>
    <row r="2" spans="2:48" ht="42" customHeight="1">
      <c r="B2" s="240" t="s">
        <v>47</v>
      </c>
      <c r="C2" s="240"/>
      <c r="D2" s="240"/>
      <c r="E2" s="240"/>
      <c r="F2" s="240"/>
      <c r="G2" s="240"/>
      <c r="H2" s="240"/>
      <c r="I2" s="240"/>
      <c r="J2" s="240"/>
      <c r="K2" s="240"/>
      <c r="L2" s="240"/>
      <c r="M2" s="240"/>
      <c r="N2" s="240"/>
      <c r="O2" s="240"/>
      <c r="R2" s="205"/>
      <c r="S2" s="205"/>
      <c r="T2" s="205"/>
      <c r="U2" t="s">
        <v>48</v>
      </c>
    </row>
    <row r="3" spans="2:48" ht="31.35" customHeight="1" thickBot="1"/>
    <row r="4" spans="2:48" ht="30" customHeight="1" thickBot="1">
      <c r="B4" s="266" t="s">
        <v>109</v>
      </c>
      <c r="C4" s="266"/>
      <c r="D4" s="266"/>
      <c r="E4" s="266"/>
      <c r="F4" s="266"/>
      <c r="G4" s="266"/>
      <c r="H4" s="266"/>
      <c r="I4" s="266"/>
      <c r="J4" s="266"/>
      <c r="K4" s="266"/>
      <c r="L4" s="266"/>
      <c r="M4" s="266"/>
      <c r="N4" s="266"/>
      <c r="O4" s="266"/>
      <c r="R4" s="266" t="s">
        <v>110</v>
      </c>
      <c r="S4" s="266"/>
      <c r="T4" s="266"/>
      <c r="U4" s="266"/>
      <c r="V4" s="266"/>
      <c r="W4" s="266"/>
      <c r="X4" s="266"/>
      <c r="Y4" s="266"/>
      <c r="Z4" s="266"/>
      <c r="AA4" s="266"/>
      <c r="AB4" s="266"/>
      <c r="AC4" s="266"/>
      <c r="AD4" s="266"/>
      <c r="AE4" s="266"/>
      <c r="AF4" s="266"/>
      <c r="AG4" s="266"/>
      <c r="AH4" s="266"/>
      <c r="AI4" s="266"/>
      <c r="AJ4" s="266"/>
      <c r="AK4" s="266"/>
      <c r="AL4" s="266"/>
      <c r="AN4" s="208" t="s">
        <v>85</v>
      </c>
      <c r="AO4" s="208"/>
      <c r="AP4" s="208"/>
      <c r="AQ4" s="208"/>
      <c r="AR4" s="208"/>
      <c r="AS4" s="52"/>
      <c r="AT4" s="209" t="s">
        <v>86</v>
      </c>
      <c r="AU4" s="210"/>
    </row>
    <row r="5" spans="2:48" ht="10.35" customHeight="1"/>
    <row r="6" spans="2:48" ht="21" customHeight="1">
      <c r="B6" s="82" t="s">
        <v>21</v>
      </c>
      <c r="C6" s="83"/>
      <c r="D6" s="82"/>
      <c r="E6" s="82"/>
      <c r="F6" s="82"/>
      <c r="G6" s="82"/>
      <c r="H6" s="82"/>
      <c r="I6" s="82"/>
      <c r="J6" s="83"/>
      <c r="K6" s="82"/>
      <c r="L6" s="82"/>
      <c r="M6" s="82"/>
      <c r="N6" s="82"/>
      <c r="O6" s="82"/>
      <c r="P6" s="82"/>
      <c r="Q6" s="82"/>
      <c r="R6" s="82" t="s">
        <v>20</v>
      </c>
      <c r="S6" s="83"/>
      <c r="T6" s="82"/>
      <c r="U6" s="82"/>
      <c r="V6" s="82"/>
      <c r="W6" s="82"/>
      <c r="X6" s="82"/>
      <c r="Y6" s="82"/>
      <c r="Z6" s="82"/>
      <c r="AA6" s="82"/>
      <c r="AB6" s="82"/>
      <c r="AC6" s="82"/>
      <c r="AD6" s="83"/>
      <c r="AE6" s="82"/>
      <c r="AF6" s="82"/>
      <c r="AG6" s="82"/>
      <c r="AH6" s="82"/>
      <c r="AI6" s="82"/>
      <c r="AJ6" s="82"/>
      <c r="AK6" s="82"/>
      <c r="AL6" s="82"/>
      <c r="AM6" s="82"/>
    </row>
    <row r="7" spans="2:48" ht="18.600000000000001" customHeight="1">
      <c r="B7" s="190" t="s">
        <v>0</v>
      </c>
      <c r="C7" s="191"/>
      <c r="D7" s="191"/>
      <c r="E7" s="191"/>
      <c r="F7" s="192"/>
      <c r="G7" s="190" t="s">
        <v>13</v>
      </c>
      <c r="H7" s="191"/>
      <c r="I7" s="191"/>
      <c r="J7" s="191"/>
      <c r="K7" s="192"/>
      <c r="L7" s="190" t="s">
        <v>19</v>
      </c>
      <c r="M7" s="191"/>
      <c r="N7" s="191"/>
      <c r="O7" s="192"/>
      <c r="P7" s="82"/>
      <c r="Q7" s="82"/>
      <c r="R7" s="190" t="s">
        <v>0</v>
      </c>
      <c r="S7" s="191"/>
      <c r="T7" s="191"/>
      <c r="U7" s="191"/>
      <c r="V7" s="191"/>
      <c r="W7" s="191"/>
      <c r="X7" s="191"/>
      <c r="Y7" s="192"/>
      <c r="Z7" s="190" t="s">
        <v>13</v>
      </c>
      <c r="AA7" s="191"/>
      <c r="AB7" s="191"/>
      <c r="AC7" s="191"/>
      <c r="AD7" s="191"/>
      <c r="AE7" s="192"/>
      <c r="AF7" s="190" t="s">
        <v>19</v>
      </c>
      <c r="AG7" s="191"/>
      <c r="AH7" s="191"/>
      <c r="AI7" s="191"/>
      <c r="AJ7" s="191"/>
      <c r="AK7" s="191"/>
      <c r="AL7" s="192"/>
      <c r="AM7" s="84"/>
      <c r="AN7" s="188" t="s">
        <v>5</v>
      </c>
      <c r="AO7" s="186" t="str">
        <f>IF($AS$4="","□",IF(SUM($AF$8:$AK$11)&lt;=480000,IF($AS$4&gt;=70,"☑","□"),"□"))</f>
        <v>□</v>
      </c>
      <c r="AP7" s="247" t="s">
        <v>36</v>
      </c>
      <c r="AQ7" s="247"/>
      <c r="AR7" s="247"/>
      <c r="AS7" s="247"/>
      <c r="AT7" s="248"/>
      <c r="AU7" s="175" t="s">
        <v>40</v>
      </c>
      <c r="AV7" s="211" t="s">
        <v>34</v>
      </c>
    </row>
    <row r="8" spans="2:48" ht="21.6" customHeight="1">
      <c r="B8" s="206" t="s">
        <v>1</v>
      </c>
      <c r="C8" s="152" t="s">
        <v>3</v>
      </c>
      <c r="D8" s="153"/>
      <c r="E8" s="153"/>
      <c r="F8" s="154"/>
      <c r="G8" s="228"/>
      <c r="H8" s="229"/>
      <c r="I8" s="229"/>
      <c r="J8" s="229"/>
      <c r="K8" s="237" t="s">
        <v>14</v>
      </c>
      <c r="L8" s="233" t="str">
        <f>IF(G8="","",BA50)</f>
        <v/>
      </c>
      <c r="M8" s="234"/>
      <c r="N8" s="234"/>
      <c r="O8" s="203" t="s">
        <v>14</v>
      </c>
      <c r="R8" s="232" t="s">
        <v>1</v>
      </c>
      <c r="S8" s="152" t="s">
        <v>3</v>
      </c>
      <c r="T8" s="153"/>
      <c r="U8" s="153"/>
      <c r="V8" s="153"/>
      <c r="W8" s="153"/>
      <c r="X8" s="153"/>
      <c r="Y8" s="154"/>
      <c r="Z8" s="199"/>
      <c r="AA8" s="200"/>
      <c r="AB8" s="200"/>
      <c r="AC8" s="200"/>
      <c r="AD8" s="200"/>
      <c r="AE8" s="203" t="s">
        <v>14</v>
      </c>
      <c r="AF8" s="251" t="str">
        <f>IF(Z8="","",BA65)</f>
        <v/>
      </c>
      <c r="AG8" s="252"/>
      <c r="AH8" s="252"/>
      <c r="AI8" s="252"/>
      <c r="AJ8" s="252"/>
      <c r="AK8" s="252"/>
      <c r="AL8" s="203" t="s">
        <v>14</v>
      </c>
      <c r="AM8" s="6"/>
      <c r="AN8" s="188"/>
      <c r="AO8" s="186"/>
      <c r="AP8" s="249"/>
      <c r="AQ8" s="249"/>
      <c r="AR8" s="249"/>
      <c r="AS8" s="249"/>
      <c r="AT8" s="250"/>
      <c r="AU8" s="175"/>
      <c r="AV8" s="211"/>
    </row>
    <row r="9" spans="2:48" ht="33.6" customHeight="1">
      <c r="B9" s="207"/>
      <c r="C9" s="155"/>
      <c r="D9" s="156"/>
      <c r="E9" s="156"/>
      <c r="F9" s="157"/>
      <c r="G9" s="238"/>
      <c r="H9" s="239"/>
      <c r="I9" s="239"/>
      <c r="J9" s="239"/>
      <c r="K9" s="204"/>
      <c r="L9" s="235"/>
      <c r="M9" s="236"/>
      <c r="N9" s="236"/>
      <c r="O9" s="204"/>
      <c r="R9" s="207"/>
      <c r="S9" s="155"/>
      <c r="T9" s="156"/>
      <c r="U9" s="156"/>
      <c r="V9" s="156"/>
      <c r="W9" s="156"/>
      <c r="X9" s="156"/>
      <c r="Y9" s="157"/>
      <c r="Z9" s="201"/>
      <c r="AA9" s="202"/>
      <c r="AB9" s="202"/>
      <c r="AC9" s="202"/>
      <c r="AD9" s="202"/>
      <c r="AE9" s="204"/>
      <c r="AF9" s="253"/>
      <c r="AG9" s="254"/>
      <c r="AH9" s="254"/>
      <c r="AI9" s="254"/>
      <c r="AJ9" s="254"/>
      <c r="AK9" s="254"/>
      <c r="AL9" s="204"/>
      <c r="AM9" s="6"/>
      <c r="AN9" s="188"/>
      <c r="AO9" s="3" t="str">
        <f>IF($AS$4="","□",IF(SUM($AF$8:$AK$11)&lt;=480000,IF($AS$4&lt;70,"☑","□"),"□"))</f>
        <v>□</v>
      </c>
      <c r="AP9" s="245" t="s">
        <v>37</v>
      </c>
      <c r="AQ9" s="245"/>
      <c r="AR9" s="245"/>
      <c r="AS9" s="245"/>
      <c r="AT9" s="246"/>
      <c r="AU9" s="4" t="s">
        <v>41</v>
      </c>
      <c r="AV9" s="211"/>
    </row>
    <row r="10" spans="2:48" ht="33.6" customHeight="1">
      <c r="B10" s="206" t="s">
        <v>2</v>
      </c>
      <c r="C10" s="213" t="s">
        <v>91</v>
      </c>
      <c r="D10" s="214"/>
      <c r="E10" s="214"/>
      <c r="F10" s="215"/>
      <c r="G10" s="193"/>
      <c r="H10" s="194"/>
      <c r="I10" s="194"/>
      <c r="J10" s="194"/>
      <c r="K10" s="195"/>
      <c r="L10" s="228"/>
      <c r="M10" s="229"/>
      <c r="N10" s="229"/>
      <c r="O10" s="203" t="s">
        <v>14</v>
      </c>
      <c r="R10" s="206" t="s">
        <v>2</v>
      </c>
      <c r="S10" s="213" t="s">
        <v>91</v>
      </c>
      <c r="T10" s="214"/>
      <c r="U10" s="214"/>
      <c r="V10" s="214"/>
      <c r="W10" s="214"/>
      <c r="X10" s="214"/>
      <c r="Y10" s="215"/>
      <c r="Z10" s="193"/>
      <c r="AA10" s="194"/>
      <c r="AB10" s="194"/>
      <c r="AC10" s="194"/>
      <c r="AD10" s="194"/>
      <c r="AE10" s="195"/>
      <c r="AF10" s="199"/>
      <c r="AG10" s="200"/>
      <c r="AH10" s="200"/>
      <c r="AI10" s="200"/>
      <c r="AJ10" s="200"/>
      <c r="AK10" s="200"/>
      <c r="AL10" s="203" t="s">
        <v>14</v>
      </c>
      <c r="AM10" s="6"/>
      <c r="AN10" s="188"/>
      <c r="AO10" s="3" t="str">
        <f>IF($AS$4="","□",IF(SUM($AF$8:$AK$11)&gt;480000,IF(SUM($AF$8:$AK$11)&lt;=950000,"☑","□"),"□"))</f>
        <v>□</v>
      </c>
      <c r="AP10" s="245" t="s">
        <v>38</v>
      </c>
      <c r="AQ10" s="245"/>
      <c r="AR10" s="245"/>
      <c r="AS10" s="245"/>
      <c r="AT10" s="246"/>
      <c r="AU10" s="4" t="s">
        <v>42</v>
      </c>
      <c r="AV10" s="211" t="s">
        <v>35</v>
      </c>
    </row>
    <row r="11" spans="2:48" ht="21.6" customHeight="1" thickBot="1">
      <c r="B11" s="207"/>
      <c r="C11" s="216"/>
      <c r="D11" s="217"/>
      <c r="E11" s="217"/>
      <c r="F11" s="218"/>
      <c r="G11" s="196"/>
      <c r="H11" s="197"/>
      <c r="I11" s="197"/>
      <c r="J11" s="197"/>
      <c r="K11" s="198"/>
      <c r="L11" s="230"/>
      <c r="M11" s="231"/>
      <c r="N11" s="231"/>
      <c r="O11" s="219"/>
      <c r="R11" s="207"/>
      <c r="S11" s="216"/>
      <c r="T11" s="217"/>
      <c r="U11" s="217"/>
      <c r="V11" s="217"/>
      <c r="W11" s="217"/>
      <c r="X11" s="217"/>
      <c r="Y11" s="218"/>
      <c r="Z11" s="196"/>
      <c r="AA11" s="197"/>
      <c r="AB11" s="197"/>
      <c r="AC11" s="197"/>
      <c r="AD11" s="197"/>
      <c r="AE11" s="198"/>
      <c r="AF11" s="255"/>
      <c r="AG11" s="256"/>
      <c r="AH11" s="256"/>
      <c r="AI11" s="256"/>
      <c r="AJ11" s="256"/>
      <c r="AK11" s="256"/>
      <c r="AL11" s="219"/>
      <c r="AM11" s="6"/>
      <c r="AN11" s="188"/>
      <c r="AO11" s="186" t="str">
        <f>IF($AS$4="","□",IF(SUM($AF$8:$AK$11)&gt;950000,IF(SUM($AF$8:$AK$11)&lt;=1330000,"☑","□"),"□"))</f>
        <v>□</v>
      </c>
      <c r="AP11" s="241" t="s">
        <v>39</v>
      </c>
      <c r="AQ11" s="241"/>
      <c r="AR11" s="241"/>
      <c r="AS11" s="241"/>
      <c r="AT11" s="242"/>
      <c r="AU11" s="175" t="s">
        <v>43</v>
      </c>
      <c r="AV11" s="211"/>
    </row>
    <row r="12" spans="2:48" ht="12" customHeight="1" thickTop="1" thickBot="1">
      <c r="B12" s="226" t="s">
        <v>15</v>
      </c>
      <c r="C12" s="226"/>
      <c r="D12" s="226"/>
      <c r="E12" s="226"/>
      <c r="F12" s="226"/>
      <c r="G12" s="226"/>
      <c r="H12" s="226"/>
      <c r="I12" s="226"/>
      <c r="J12" s="226"/>
      <c r="K12" s="227"/>
      <c r="L12" s="222" t="str">
        <f>IF(G8="","",SUM(L8:N11))</f>
        <v/>
      </c>
      <c r="M12" s="223"/>
      <c r="N12" s="223"/>
      <c r="O12" s="220" t="s">
        <v>14</v>
      </c>
      <c r="R12" s="158" t="s">
        <v>82</v>
      </c>
      <c r="S12" s="159"/>
      <c r="T12" s="159"/>
      <c r="U12" s="159"/>
      <c r="V12" s="159"/>
      <c r="W12" s="159"/>
      <c r="X12" s="159"/>
      <c r="Y12" s="159"/>
      <c r="Z12" s="159"/>
      <c r="AA12" s="159"/>
      <c r="AB12" s="159"/>
      <c r="AC12" s="159"/>
      <c r="AD12" s="159"/>
      <c r="AE12" s="162" t="s">
        <v>92</v>
      </c>
      <c r="AF12" s="8">
        <v>40</v>
      </c>
      <c r="AG12" s="9">
        <v>41</v>
      </c>
      <c r="AH12" s="9">
        <v>42</v>
      </c>
      <c r="AI12" s="9">
        <v>43</v>
      </c>
      <c r="AJ12" s="9">
        <v>44</v>
      </c>
      <c r="AK12" s="9">
        <v>45</v>
      </c>
      <c r="AL12" s="10">
        <v>46</v>
      </c>
      <c r="AM12" s="6"/>
      <c r="AN12" s="189"/>
      <c r="AO12" s="187"/>
      <c r="AP12" s="243"/>
      <c r="AQ12" s="243"/>
      <c r="AR12" s="243"/>
      <c r="AS12" s="243"/>
      <c r="AT12" s="244"/>
      <c r="AU12" s="176"/>
      <c r="AV12" s="212"/>
    </row>
    <row r="13" spans="2:48" ht="28.35" customHeight="1" thickTop="1" thickBot="1">
      <c r="B13" s="226"/>
      <c r="C13" s="226"/>
      <c r="D13" s="226"/>
      <c r="E13" s="226"/>
      <c r="F13" s="226"/>
      <c r="G13" s="226"/>
      <c r="H13" s="226"/>
      <c r="I13" s="226"/>
      <c r="J13" s="226"/>
      <c r="K13" s="227"/>
      <c r="L13" s="224"/>
      <c r="M13" s="225"/>
      <c r="N13" s="225"/>
      <c r="O13" s="221"/>
      <c r="R13" s="160"/>
      <c r="S13" s="161"/>
      <c r="T13" s="161"/>
      <c r="U13" s="161"/>
      <c r="V13" s="161"/>
      <c r="W13" s="161"/>
      <c r="X13" s="161"/>
      <c r="Y13" s="161"/>
      <c r="Z13" s="161"/>
      <c r="AA13" s="161"/>
      <c r="AB13" s="161"/>
      <c r="AC13" s="161"/>
      <c r="AD13" s="161"/>
      <c r="AE13" s="163"/>
      <c r="AF13" s="68" t="str">
        <f>IF(SUM($AF$8:$AK$11)&lt;1000000,"",IF($Z$8="","",MID(RIGHT("00000"&amp;SUM($AF$8:$AK$11),7),1,1)))</f>
        <v/>
      </c>
      <c r="AG13" s="69" t="str">
        <f>IF(SUM($AF$8:$AK$11)&lt;100000,"",IF($Z$8="","",MID(RIGHT("00000"&amp;SUM($AF$8:$AK$11),7),2,1)))</f>
        <v/>
      </c>
      <c r="AH13" s="69" t="str">
        <f>IF(SUM($AF$8:$AK$11)&lt;10000,"",IF($Z$8="","",MID(RIGHT("00000"&amp;SUM($AF$8:$AK$11),7),3,1)))</f>
        <v/>
      </c>
      <c r="AI13" s="69" t="str">
        <f>IF(SUM($AF$8:$AK$11)&lt;1000,"",IF($Z$8="","",MID(RIGHT("00000"&amp;SUM($AF$8:$AK$11),7),4,1)))</f>
        <v/>
      </c>
      <c r="AJ13" s="69" t="str">
        <f>IF(SUM($AF$8:$AK$11)&lt;100,"",IF($Z$8="","",MID(RIGHT("00000"&amp;SUM($AF$8:$AK$11),7),5,1)))</f>
        <v/>
      </c>
      <c r="AK13" s="69" t="str">
        <f>IF(SUM($AF$8:$AK$11)&lt;10,"",IF($Z$8="","",MID(RIGHT("00000"&amp;SUM($AF$8:$AK$11),7),6,1)))</f>
        <v/>
      </c>
      <c r="AL13" s="70" t="str">
        <f>IF(SUM($AF$8:$AK$11)&lt;1,"",IF($Z$8="","",MID(RIGHT("00000"&amp;SUM($AF$8:$AK$11),7),7,1)))</f>
        <v/>
      </c>
      <c r="AM13" s="6"/>
      <c r="AN13" s="177" t="s">
        <v>24</v>
      </c>
      <c r="AO13" s="178"/>
      <c r="AP13" s="178"/>
      <c r="AQ13" s="179"/>
      <c r="AR13" s="102" t="s">
        <v>44</v>
      </c>
      <c r="AS13" s="53" t="str">
        <f>IF(AO7="☑","①",IF(AO9="☑","②",IF(AO10="☑","③",IF(AO11="☑","④",""))))</f>
        <v/>
      </c>
      <c r="AT13" s="180" t="s">
        <v>45</v>
      </c>
      <c r="AU13" s="181"/>
      <c r="AV13" s="182"/>
    </row>
    <row r="14" spans="2:48" ht="23.45" customHeight="1" thickTop="1">
      <c r="R14" s="273" t="str">
        <f>IF(SUM(AF8:AK11)&gt;1330000,"所得金額オーバーのため申告できません　（所得合計は133万円まで）","")</f>
        <v/>
      </c>
      <c r="S14" s="273"/>
      <c r="T14" s="273"/>
      <c r="U14" s="273"/>
      <c r="V14" s="273"/>
      <c r="W14" s="273"/>
      <c r="X14" s="273"/>
      <c r="Y14" s="273"/>
      <c r="Z14" s="273"/>
      <c r="AA14" s="273"/>
      <c r="AB14" s="273"/>
      <c r="AC14" s="273"/>
      <c r="AD14" s="273"/>
      <c r="AE14" s="273"/>
      <c r="AF14" s="273"/>
      <c r="AG14" s="273"/>
      <c r="AH14" s="273"/>
      <c r="AI14" s="273"/>
      <c r="AJ14" s="273"/>
      <c r="AK14" s="273"/>
      <c r="AL14" s="273"/>
    </row>
    <row r="15" spans="2:48" ht="7.35" customHeight="1">
      <c r="Z15" s="66"/>
      <c r="AA15" s="66"/>
      <c r="AB15" s="66"/>
      <c r="AC15" s="66"/>
      <c r="AD15" s="66"/>
      <c r="AE15" s="66"/>
      <c r="AF15" s="67" t="str">
        <f>IF(SUM($AF$8:$AK$11)&gt;1330000,AF13,"〇")</f>
        <v>〇</v>
      </c>
      <c r="AG15" s="67" t="str">
        <f t="shared" ref="AG15:AL15" si="0">IF(SUM($AF$8:$AK$11)&gt;1330000,AG13,"〇")</f>
        <v>〇</v>
      </c>
      <c r="AH15" s="67" t="str">
        <f t="shared" si="0"/>
        <v>〇</v>
      </c>
      <c r="AI15" s="67" t="str">
        <f t="shared" si="0"/>
        <v>〇</v>
      </c>
      <c r="AJ15" s="67" t="str">
        <f t="shared" si="0"/>
        <v>〇</v>
      </c>
      <c r="AK15" s="67" t="str">
        <f t="shared" si="0"/>
        <v>〇</v>
      </c>
      <c r="AL15" s="67" t="str">
        <f t="shared" si="0"/>
        <v>〇</v>
      </c>
    </row>
    <row r="16" spans="2:48" ht="15" thickBot="1">
      <c r="B16" s="99" t="s">
        <v>4</v>
      </c>
      <c r="D16" s="1"/>
      <c r="G16" s="1"/>
      <c r="R16" s="100" t="s">
        <v>4</v>
      </c>
      <c r="T16" s="1"/>
      <c r="U16" s="1"/>
      <c r="V16" s="101"/>
      <c r="W16" s="101"/>
      <c r="X16" s="54"/>
      <c r="Y16" s="54"/>
      <c r="Z16" s="101" t="str">
        <f>IF(Z$25="〇",Z$19,"")</f>
        <v/>
      </c>
      <c r="AA16" s="54"/>
      <c r="AB16" s="101" t="str">
        <f t="shared" ref="AB16" si="1">IF(AB$25="〇",AB$19,"")</f>
        <v/>
      </c>
      <c r="AC16" s="54"/>
      <c r="AD16" s="101" t="str">
        <f t="shared" ref="AD16" si="2">IF(AD$25="〇",AD$19,"")</f>
        <v/>
      </c>
      <c r="AE16" s="54"/>
      <c r="AF16" s="101" t="str">
        <f t="shared" ref="AF16" si="3">IF(AF$25="〇",AF$19,"")</f>
        <v/>
      </c>
      <c r="AG16" s="54"/>
      <c r="AH16" s="101" t="str">
        <f t="shared" ref="AH16" si="4">IF(AH$25="〇",AH$19,"")</f>
        <v/>
      </c>
      <c r="AI16" s="54"/>
      <c r="AJ16" s="101" t="str">
        <f t="shared" ref="AJ16" si="5">IF(AJ$25="〇",AJ$19,"")</f>
        <v/>
      </c>
      <c r="AK16" s="54"/>
      <c r="AL16" s="101" t="str">
        <f t="shared" ref="AL16" si="6">IF(AL$25="〇",AL$19,"")</f>
        <v/>
      </c>
      <c r="AM16" s="54"/>
      <c r="AN16" s="101" t="str">
        <f t="shared" ref="AN16" si="7">IF(AN$25="〇",AN$19,"")</f>
        <v/>
      </c>
      <c r="AO16" s="54"/>
    </row>
    <row r="17" spans="2:46" ht="18.600000000000001" customHeight="1" thickTop="1" thickBot="1">
      <c r="B17" s="164" t="s">
        <v>5</v>
      </c>
      <c r="C17" s="77" t="str">
        <f>IF($L$12&lt;=$D17*10000,"☑","□")</f>
        <v>□</v>
      </c>
      <c r="D17" s="74">
        <v>900</v>
      </c>
      <c r="E17" s="75" t="s">
        <v>7</v>
      </c>
      <c r="F17" s="75"/>
      <c r="G17" s="74"/>
      <c r="H17" s="75"/>
      <c r="I17" s="75"/>
      <c r="J17" s="76" t="s">
        <v>10</v>
      </c>
      <c r="K17" s="167">
        <v>48</v>
      </c>
      <c r="L17" s="166" t="s">
        <v>12</v>
      </c>
      <c r="M17" s="15">
        <f>IF($C17="☑",480000,0)</f>
        <v>0</v>
      </c>
      <c r="N17" s="168" t="s">
        <v>16</v>
      </c>
      <c r="O17" s="169"/>
      <c r="R17" s="267"/>
      <c r="S17" s="268"/>
      <c r="T17" s="262" t="s">
        <v>24</v>
      </c>
      <c r="U17" s="262"/>
      <c r="V17" s="262"/>
      <c r="W17" s="262"/>
      <c r="X17" s="262"/>
      <c r="Y17" s="262"/>
      <c r="Z17" s="262"/>
      <c r="AA17" s="262"/>
      <c r="AB17" s="262"/>
      <c r="AC17" s="262"/>
      <c r="AD17" s="262"/>
      <c r="AE17" s="262"/>
      <c r="AF17" s="262"/>
      <c r="AG17" s="262"/>
      <c r="AH17" s="262"/>
      <c r="AI17" s="262"/>
      <c r="AJ17" s="262"/>
      <c r="AK17" s="262"/>
      <c r="AL17" s="262"/>
      <c r="AM17" s="262"/>
      <c r="AN17" s="262"/>
      <c r="AO17" s="262"/>
      <c r="AP17" s="11"/>
      <c r="AQ17"/>
      <c r="AR17" s="105" t="s">
        <v>46</v>
      </c>
      <c r="AS17" s="106"/>
      <c r="AT17" s="107"/>
    </row>
    <row r="18" spans="2:46" ht="18.600000000000001" customHeight="1">
      <c r="B18" s="165"/>
      <c r="C18" s="77" t="str">
        <f>IF($L$12&gt;=$D18*10000,IF($L$12&lt;=$G18*10000,"☑","□"),"□")</f>
        <v>□</v>
      </c>
      <c r="D18" s="74">
        <v>900</v>
      </c>
      <c r="E18" s="75" t="s">
        <v>6</v>
      </c>
      <c r="F18" s="75"/>
      <c r="G18" s="74">
        <v>950</v>
      </c>
      <c r="H18" s="75" t="s">
        <v>8</v>
      </c>
      <c r="I18" s="75"/>
      <c r="J18" s="77" t="s">
        <v>9</v>
      </c>
      <c r="K18" s="167"/>
      <c r="L18" s="166"/>
      <c r="M18" s="15">
        <f t="shared" ref="M18:M20" si="8">IF($C18="☑",480000,0)</f>
        <v>0</v>
      </c>
      <c r="N18" s="170" t="str">
        <f>IF(C17="☑","A",IF(C18="☑","B",IF(C19="☑","C","")))</f>
        <v/>
      </c>
      <c r="O18" s="171"/>
      <c r="R18" s="269"/>
      <c r="S18" s="270"/>
      <c r="T18" s="257" t="s">
        <v>25</v>
      </c>
      <c r="U18" s="258"/>
      <c r="V18" s="261" t="s">
        <v>87</v>
      </c>
      <c r="W18" s="258"/>
      <c r="X18" s="261" t="s">
        <v>88</v>
      </c>
      <c r="Y18" s="258"/>
      <c r="Z18" s="263" t="s">
        <v>93</v>
      </c>
      <c r="AA18" s="264"/>
      <c r="AB18" s="264"/>
      <c r="AC18" s="264"/>
      <c r="AD18" s="264"/>
      <c r="AE18" s="264"/>
      <c r="AF18" s="264"/>
      <c r="AG18" s="264"/>
      <c r="AH18" s="264"/>
      <c r="AI18" s="264"/>
      <c r="AJ18" s="264"/>
      <c r="AK18" s="264"/>
      <c r="AL18" s="264"/>
      <c r="AM18" s="264"/>
      <c r="AN18" s="264"/>
      <c r="AO18" s="265"/>
      <c r="AP18" s="5"/>
      <c r="AQ18"/>
      <c r="AR18" s="123" t="str">
        <f>IF($AS$13=T18,SUM($T$29:$AO$31)*10000,IF($AS$13=V18,SUM($T$29:$AO$31)*10000,""))</f>
        <v/>
      </c>
      <c r="AS18" s="124"/>
      <c r="AT18" s="14"/>
    </row>
    <row r="19" spans="2:46" ht="18.600000000000001" customHeight="1" thickBot="1">
      <c r="B19" s="165"/>
      <c r="C19" s="77" t="str">
        <f t="shared" ref="C19:C22" si="9">IF($L$12&gt;=$D19*10000,IF($L$12&lt;=$G19*10000,"☑","□"),"□")</f>
        <v>□</v>
      </c>
      <c r="D19" s="74">
        <v>950</v>
      </c>
      <c r="E19" s="75" t="s">
        <v>6</v>
      </c>
      <c r="F19" s="75"/>
      <c r="G19" s="74">
        <v>1000</v>
      </c>
      <c r="H19" s="75" t="s">
        <v>8</v>
      </c>
      <c r="I19" s="75"/>
      <c r="J19" s="77" t="s">
        <v>11</v>
      </c>
      <c r="K19" s="167"/>
      <c r="L19" s="166"/>
      <c r="M19" s="15">
        <f t="shared" si="8"/>
        <v>0</v>
      </c>
      <c r="N19" s="282" t="s">
        <v>18</v>
      </c>
      <c r="O19" s="283"/>
      <c r="R19" s="271"/>
      <c r="S19" s="272"/>
      <c r="T19" s="259"/>
      <c r="U19" s="260"/>
      <c r="V19" s="259"/>
      <c r="W19" s="260"/>
      <c r="X19" s="259"/>
      <c r="Y19" s="260"/>
      <c r="Z19" s="183" t="s">
        <v>26</v>
      </c>
      <c r="AA19" s="184"/>
      <c r="AB19" s="185" t="s">
        <v>27</v>
      </c>
      <c r="AC19" s="184"/>
      <c r="AD19" s="185" t="s">
        <v>28</v>
      </c>
      <c r="AE19" s="184"/>
      <c r="AF19" s="185" t="s">
        <v>29</v>
      </c>
      <c r="AG19" s="184"/>
      <c r="AH19" s="185" t="s">
        <v>30</v>
      </c>
      <c r="AI19" s="184"/>
      <c r="AJ19" s="185" t="s">
        <v>31</v>
      </c>
      <c r="AK19" s="184"/>
      <c r="AL19" s="185" t="s">
        <v>32</v>
      </c>
      <c r="AM19" s="184"/>
      <c r="AN19" s="185" t="s">
        <v>33</v>
      </c>
      <c r="AO19" s="184"/>
      <c r="AP19" s="12"/>
      <c r="AQ19"/>
      <c r="AR19" s="125"/>
      <c r="AS19" s="126"/>
      <c r="AT19" s="96" t="s">
        <v>14</v>
      </c>
    </row>
    <row r="20" spans="2:46" ht="18.600000000000001" customHeight="1" thickTop="1" thickBot="1">
      <c r="B20" s="165"/>
      <c r="C20" s="77" t="str">
        <f t="shared" si="9"/>
        <v>□</v>
      </c>
      <c r="D20" s="74">
        <v>1000</v>
      </c>
      <c r="E20" s="75" t="s">
        <v>6</v>
      </c>
      <c r="F20" s="75"/>
      <c r="G20" s="74">
        <v>2400</v>
      </c>
      <c r="H20" s="75" t="s">
        <v>8</v>
      </c>
      <c r="I20" s="75"/>
      <c r="J20" s="77"/>
      <c r="K20" s="167"/>
      <c r="L20" s="166"/>
      <c r="M20" s="15">
        <f t="shared" si="8"/>
        <v>0</v>
      </c>
      <c r="N20" s="284" t="s">
        <v>17</v>
      </c>
      <c r="O20" s="285"/>
      <c r="R20" s="275" t="s">
        <v>16</v>
      </c>
      <c r="S20" s="73" t="s">
        <v>23</v>
      </c>
      <c r="T20" s="71">
        <v>48</v>
      </c>
      <c r="U20" s="72" t="s">
        <v>12</v>
      </c>
      <c r="V20" s="71">
        <v>38</v>
      </c>
      <c r="W20" s="72" t="s">
        <v>12</v>
      </c>
      <c r="X20" s="71">
        <v>38</v>
      </c>
      <c r="Y20" s="72" t="s">
        <v>12</v>
      </c>
      <c r="Z20" s="71">
        <v>36</v>
      </c>
      <c r="AA20" s="72" t="s">
        <v>12</v>
      </c>
      <c r="AB20" s="71">
        <v>31</v>
      </c>
      <c r="AC20" s="72" t="s">
        <v>12</v>
      </c>
      <c r="AD20" s="71">
        <v>26</v>
      </c>
      <c r="AE20" s="72" t="s">
        <v>12</v>
      </c>
      <c r="AF20" s="71">
        <v>21</v>
      </c>
      <c r="AG20" s="72" t="s">
        <v>12</v>
      </c>
      <c r="AH20" s="71">
        <v>16</v>
      </c>
      <c r="AI20" s="72" t="s">
        <v>12</v>
      </c>
      <c r="AJ20" s="71">
        <v>11</v>
      </c>
      <c r="AK20" s="72" t="s">
        <v>12</v>
      </c>
      <c r="AL20" s="71">
        <v>6</v>
      </c>
      <c r="AM20" s="72" t="s">
        <v>12</v>
      </c>
      <c r="AN20" s="71">
        <v>3</v>
      </c>
      <c r="AO20" s="72" t="s">
        <v>12</v>
      </c>
      <c r="AP20" s="13"/>
      <c r="AQ20"/>
      <c r="AR20" s="105" t="s">
        <v>89</v>
      </c>
      <c r="AS20" s="106"/>
      <c r="AT20" s="107"/>
    </row>
    <row r="21" spans="2:46" ht="18.600000000000001" customHeight="1" thickTop="1">
      <c r="B21" s="165"/>
      <c r="C21" s="77" t="str">
        <f t="shared" si="9"/>
        <v>□</v>
      </c>
      <c r="D21" s="74">
        <v>2400</v>
      </c>
      <c r="E21" s="75" t="s">
        <v>6</v>
      </c>
      <c r="F21" s="75"/>
      <c r="G21" s="74">
        <v>2450</v>
      </c>
      <c r="H21" s="75" t="s">
        <v>8</v>
      </c>
      <c r="I21" s="75"/>
      <c r="J21" s="77"/>
      <c r="K21" s="78">
        <v>32</v>
      </c>
      <c r="L21" s="79" t="s">
        <v>12</v>
      </c>
      <c r="M21" s="15">
        <f>IF($C21="☑",320000,0)</f>
        <v>0</v>
      </c>
      <c r="N21" s="280" t="str">
        <f>IF(M23=0,"",M23)</f>
        <v/>
      </c>
      <c r="O21" s="80"/>
      <c r="R21" s="276"/>
      <c r="S21" s="73" t="s">
        <v>83</v>
      </c>
      <c r="T21" s="71">
        <v>32</v>
      </c>
      <c r="U21" s="72" t="s">
        <v>12</v>
      </c>
      <c r="V21" s="71">
        <v>26</v>
      </c>
      <c r="W21" s="72" t="s">
        <v>12</v>
      </c>
      <c r="X21" s="71">
        <v>26</v>
      </c>
      <c r="Y21" s="72" t="s">
        <v>12</v>
      </c>
      <c r="Z21" s="71">
        <v>24</v>
      </c>
      <c r="AA21" s="72" t="s">
        <v>12</v>
      </c>
      <c r="AB21" s="71">
        <v>21</v>
      </c>
      <c r="AC21" s="72" t="s">
        <v>12</v>
      </c>
      <c r="AD21" s="71">
        <v>18</v>
      </c>
      <c r="AE21" s="72" t="s">
        <v>12</v>
      </c>
      <c r="AF21" s="71">
        <v>14</v>
      </c>
      <c r="AG21" s="72" t="s">
        <v>12</v>
      </c>
      <c r="AH21" s="71">
        <v>11</v>
      </c>
      <c r="AI21" s="72" t="s">
        <v>12</v>
      </c>
      <c r="AJ21" s="71">
        <v>8</v>
      </c>
      <c r="AK21" s="72" t="s">
        <v>12</v>
      </c>
      <c r="AL21" s="71">
        <v>4</v>
      </c>
      <c r="AM21" s="72" t="s">
        <v>12</v>
      </c>
      <c r="AN21" s="71">
        <v>2</v>
      </c>
      <c r="AO21" s="72" t="s">
        <v>12</v>
      </c>
      <c r="AP21" s="13"/>
      <c r="AQ21"/>
      <c r="AR21" s="123" t="str">
        <f>IF($AS$13=X18,SUM($T$29:$AO$31)*10000,IF($AS$13="④",SUM($T$29:$AO$31)*10000,""))</f>
        <v/>
      </c>
      <c r="AS21" s="124"/>
      <c r="AT21" s="14"/>
    </row>
    <row r="22" spans="2:46" ht="18.600000000000001" customHeight="1" thickBot="1">
      <c r="B22" s="165"/>
      <c r="C22" s="77" t="str">
        <f t="shared" si="9"/>
        <v>□</v>
      </c>
      <c r="D22" s="74">
        <v>2450</v>
      </c>
      <c r="E22" s="75" t="s">
        <v>6</v>
      </c>
      <c r="F22" s="75"/>
      <c r="G22" s="74">
        <v>2500</v>
      </c>
      <c r="H22" s="75" t="s">
        <v>8</v>
      </c>
      <c r="I22" s="75"/>
      <c r="J22" s="77"/>
      <c r="K22" s="78">
        <v>16</v>
      </c>
      <c r="L22" s="79" t="s">
        <v>12</v>
      </c>
      <c r="M22" s="15">
        <f>IF($C22="☑",160000,0)</f>
        <v>0</v>
      </c>
      <c r="N22" s="281"/>
      <c r="O22" s="81" t="s">
        <v>14</v>
      </c>
      <c r="R22" s="277"/>
      <c r="S22" s="73" t="s">
        <v>84</v>
      </c>
      <c r="T22" s="71">
        <v>16</v>
      </c>
      <c r="U22" s="72" t="s">
        <v>12</v>
      </c>
      <c r="V22" s="71">
        <v>13</v>
      </c>
      <c r="W22" s="72" t="s">
        <v>12</v>
      </c>
      <c r="X22" s="71">
        <v>13</v>
      </c>
      <c r="Y22" s="72" t="s">
        <v>12</v>
      </c>
      <c r="Z22" s="71">
        <v>12</v>
      </c>
      <c r="AA22" s="72" t="s">
        <v>12</v>
      </c>
      <c r="AB22" s="71">
        <v>11</v>
      </c>
      <c r="AC22" s="72" t="s">
        <v>12</v>
      </c>
      <c r="AD22" s="71">
        <v>9</v>
      </c>
      <c r="AE22" s="72" t="s">
        <v>12</v>
      </c>
      <c r="AF22" s="71">
        <v>7</v>
      </c>
      <c r="AG22" s="72" t="s">
        <v>12</v>
      </c>
      <c r="AH22" s="71">
        <v>6</v>
      </c>
      <c r="AI22" s="72" t="s">
        <v>12</v>
      </c>
      <c r="AJ22" s="71">
        <v>4</v>
      </c>
      <c r="AK22" s="72" t="s">
        <v>12</v>
      </c>
      <c r="AL22" s="71">
        <v>2</v>
      </c>
      <c r="AM22" s="72" t="s">
        <v>12</v>
      </c>
      <c r="AN22" s="71">
        <v>1</v>
      </c>
      <c r="AO22" s="72" t="s">
        <v>12</v>
      </c>
      <c r="AP22" s="13"/>
      <c r="AQ22"/>
      <c r="AR22" s="125"/>
      <c r="AS22" s="126"/>
      <c r="AT22" s="97" t="s">
        <v>14</v>
      </c>
    </row>
    <row r="23" spans="2:46" ht="18.600000000000001" customHeight="1" thickTop="1">
      <c r="B23" s="286" t="s">
        <v>108</v>
      </c>
      <c r="C23" s="286"/>
      <c r="D23" s="286"/>
      <c r="E23" s="286"/>
      <c r="F23" s="286"/>
      <c r="G23" s="286"/>
      <c r="M23" s="15">
        <f>SUM(M17:M22)</f>
        <v>0</v>
      </c>
      <c r="R23" s="278" t="s">
        <v>22</v>
      </c>
      <c r="S23" s="279"/>
      <c r="T23" s="173" t="s">
        <v>34</v>
      </c>
      <c r="U23" s="173"/>
      <c r="V23" s="173"/>
      <c r="W23" s="173"/>
      <c r="X23" s="174" t="s">
        <v>35</v>
      </c>
      <c r="Y23" s="174"/>
      <c r="Z23" s="174"/>
      <c r="AA23" s="174"/>
      <c r="AB23" s="174"/>
      <c r="AC23" s="174"/>
      <c r="AD23" s="174"/>
      <c r="AE23" s="174"/>
      <c r="AF23" s="174"/>
      <c r="AG23" s="174"/>
      <c r="AH23" s="174"/>
      <c r="AI23" s="174"/>
      <c r="AJ23" s="174"/>
      <c r="AK23" s="174"/>
      <c r="AL23" s="174"/>
      <c r="AM23" s="174"/>
      <c r="AN23" s="174"/>
      <c r="AO23" s="174"/>
      <c r="AP23" s="7"/>
      <c r="AQ23" s="7"/>
      <c r="AR23" s="7"/>
      <c r="AS23" s="7"/>
    </row>
    <row r="24" spans="2:46" ht="3.6" customHeight="1">
      <c r="S24" s="56"/>
      <c r="T24" s="57"/>
      <c r="U24" s="54">
        <v>48</v>
      </c>
      <c r="V24" s="54"/>
      <c r="W24" s="54">
        <v>48</v>
      </c>
      <c r="X24" s="57">
        <v>48</v>
      </c>
      <c r="Y24" s="54">
        <v>95</v>
      </c>
      <c r="Z24" s="57">
        <v>95</v>
      </c>
      <c r="AA24" s="54">
        <v>100</v>
      </c>
      <c r="AB24" s="57">
        <v>100</v>
      </c>
      <c r="AC24" s="54">
        <v>105</v>
      </c>
      <c r="AD24" s="56">
        <v>105</v>
      </c>
      <c r="AE24" s="54">
        <v>110</v>
      </c>
      <c r="AF24" s="57">
        <v>110</v>
      </c>
      <c r="AG24" s="54">
        <v>115</v>
      </c>
      <c r="AH24" s="57">
        <v>115</v>
      </c>
      <c r="AI24" s="54">
        <v>120</v>
      </c>
      <c r="AJ24" s="57">
        <v>120</v>
      </c>
      <c r="AK24" s="54">
        <v>125</v>
      </c>
      <c r="AL24" s="57">
        <v>125</v>
      </c>
      <c r="AM24" s="54">
        <v>130</v>
      </c>
      <c r="AN24" s="57">
        <v>130</v>
      </c>
      <c r="AO24" s="56">
        <v>133</v>
      </c>
    </row>
    <row r="25" spans="2:46" ht="3.6" customHeight="1">
      <c r="S25" s="56"/>
      <c r="T25" s="54" t="str">
        <f>IF($AS$13="","",IF($AS$13=T18,"〇",""))</f>
        <v/>
      </c>
      <c r="U25" s="54" t="str">
        <f>IF($AS$13="","",IF($AS$13=T18,"〇",""))</f>
        <v/>
      </c>
      <c r="V25" s="54" t="str">
        <f>IF($AS$13="","",IF($AS$13=V18,"〇",""))</f>
        <v/>
      </c>
      <c r="W25" s="54" t="str">
        <f>IF($AS$13="","",IF($AS$13=V18,"〇",""))</f>
        <v/>
      </c>
      <c r="X25" s="54" t="str">
        <f>IF($AS$13="","",IF($AS$13=X18,"〇",""))</f>
        <v/>
      </c>
      <c r="Y25" s="54" t="str">
        <f>IF($AS$13="","",IF($AS$13=X18,"〇",""))</f>
        <v/>
      </c>
      <c r="Z25" s="54" t="str">
        <f>IF($AS$13="","",IF($AS$13="④",IF(SUM($AF$8:$AK$11)&lt;=Z$24*10000,"",IF(SUM($AF$8:$AK$11)&gt;AA$24*10000,"","〇")),""))</f>
        <v/>
      </c>
      <c r="AA25" s="54" t="str">
        <f>IF($AS$13="","",IF($AS$13="④",IF(SUM($AF$8:$AK$11)&lt;=Z$24*10000,"",IF(SUM($AF$8:$AK$11)&gt;AA$24*10000,"","〇")),""))</f>
        <v/>
      </c>
      <c r="AB25" s="54" t="str">
        <f>IF($AS$13="","",IF($AS$13="④",IF(SUM($AF$8:$AK$11)&lt;=AB$24*10000,"",IF(SUM($AF$8:$AK$11)&gt;AC$24*10000,"","〇")),""))</f>
        <v/>
      </c>
      <c r="AC25" s="54" t="str">
        <f>IF($AS$13="","",IF($AS$13="④",IF(SUM($AF$8:$AK$11)&lt;=AB$24*10000,"",IF(SUM($AF$8:$AK$11)&gt;AC$24*10000,"","〇")),""))</f>
        <v/>
      </c>
      <c r="AD25" s="54" t="str">
        <f>IF($AS$13="","",IF($AS$13="④",IF(SUM($AF$8:$AK$11)&lt;=AD$24*10000,"",IF(SUM($AF$8:$AK$11)&gt;AE$24*10000,"","〇")),""))</f>
        <v/>
      </c>
      <c r="AE25" s="54" t="str">
        <f>IF($AS$13="","",IF($AS$13="④",IF(SUM($AF$8:$AK$11)&lt;=AD$24*10000,"",IF(SUM($AF$8:$AK$11)&gt;AE$24*10000,"","〇")),""))</f>
        <v/>
      </c>
      <c r="AF25" s="54" t="str">
        <f>IF($AS$13="","",IF($AS$13="④",IF(SUM($AF$8:$AK$11)&lt;=AF$24*10000,"",IF(SUM($AF$8:$AK$11)&gt;AG$24*10000,"","〇")),""))</f>
        <v/>
      </c>
      <c r="AG25" s="54" t="str">
        <f>IF($AS$13="","",IF($AS$13="④",IF(SUM($AF$8:$AK$11)&lt;=AF$24*10000,"",IF(SUM($AF$8:$AK$11)&gt;AG$24*10000,"","〇")),""))</f>
        <v/>
      </c>
      <c r="AH25" s="54" t="str">
        <f>IF($AS$13="","",IF($AS$13="④",IF(SUM($AF$8:$AK$11)&lt;=AH$24*10000,"",IF(SUM($AF$8:$AK$11)&gt;AI$24*10000,"","〇")),""))</f>
        <v/>
      </c>
      <c r="AI25" s="54" t="str">
        <f>IF($AS$13="","",IF($AS$13="④",IF(SUM($AF$8:$AK$11)&lt;=AH$24*10000,"",IF(SUM($AF$8:$AK$11)&gt;AI$24*10000,"","〇")),""))</f>
        <v/>
      </c>
      <c r="AJ25" s="54" t="str">
        <f>IF($AS$13="","",IF($AS$13="④",IF(SUM($AF$8:$AK$11)&lt;=AJ$24*10000,"",IF(SUM($AF$8:$AK$11)&gt;AK$24*10000,"","〇")),""))</f>
        <v/>
      </c>
      <c r="AK25" s="54" t="str">
        <f>IF($AS$13="","",IF($AS$13="④",IF(SUM($AF$8:$AK$11)&lt;=AJ$24*10000,"",IF(SUM($AF$8:$AK$11)&gt;AK$24*10000,"","〇")),""))</f>
        <v/>
      </c>
      <c r="AL25" s="54" t="str">
        <f>IF($AS$13="","",IF($AS$13="④",IF(SUM($AF$8:$AK$11)&lt;=AL$24*10000,"",IF(SUM($AF$8:$AK$11)&gt;AM$24*10000,"","〇")),""))</f>
        <v/>
      </c>
      <c r="AM25" s="54" t="str">
        <f>IF($AS$13="","",IF($AS$13="④",IF(SUM($AF$8:$AK$11)&lt;=AL$24*10000,"",IF(SUM($AF$8:$AK$11)&gt;AM$24*10000,"","〇")),""))</f>
        <v/>
      </c>
      <c r="AN25" s="54" t="str">
        <f>IF($AS$13="","",IF($AS$13="④",IF(SUM($AF$8:$AK$11)&lt;=AN$24*10000,"",IF(SUM($AF$8:$AK$11)&gt;AO$24*10000,"","〇")),""))</f>
        <v/>
      </c>
      <c r="AO25" s="54" t="str">
        <f>IF($AS$13="","",IF($AS$13="④",IF(SUM($AF$8:$AK$11)&lt;=AN$24*10000,"",IF(SUM($AF$8:$AK$11)&gt;AO$24*10000,"","〇")),""))</f>
        <v/>
      </c>
    </row>
    <row r="26" spans="2:46" ht="3.6" customHeight="1">
      <c r="S26" s="56" t="str">
        <f>IF($N$18=$S20,$S20,"")</f>
        <v/>
      </c>
      <c r="T26" s="54" t="str">
        <f>IF($S26=$S20,T20,IF(T$25="〇",T20,""))</f>
        <v/>
      </c>
      <c r="U26" s="54" t="str">
        <f t="shared" ref="U26:AO26" si="10">IF($S26=$S20,U20,IF(U$25="〇",U20,""))</f>
        <v/>
      </c>
      <c r="V26" s="54" t="str">
        <f t="shared" si="10"/>
        <v/>
      </c>
      <c r="W26" s="54" t="str">
        <f t="shared" si="10"/>
        <v/>
      </c>
      <c r="X26" s="54" t="str">
        <f t="shared" si="10"/>
        <v/>
      </c>
      <c r="Y26" s="54" t="str">
        <f t="shared" si="10"/>
        <v/>
      </c>
      <c r="Z26" s="54" t="str">
        <f t="shared" si="10"/>
        <v/>
      </c>
      <c r="AA26" s="54" t="str">
        <f t="shared" si="10"/>
        <v/>
      </c>
      <c r="AB26" s="54" t="str">
        <f t="shared" si="10"/>
        <v/>
      </c>
      <c r="AC26" s="54" t="str">
        <f t="shared" si="10"/>
        <v/>
      </c>
      <c r="AD26" s="54" t="str">
        <f t="shared" si="10"/>
        <v/>
      </c>
      <c r="AE26" s="54" t="str">
        <f t="shared" si="10"/>
        <v/>
      </c>
      <c r="AF26" s="54" t="str">
        <f t="shared" si="10"/>
        <v/>
      </c>
      <c r="AG26" s="54" t="str">
        <f t="shared" si="10"/>
        <v/>
      </c>
      <c r="AH26" s="54" t="str">
        <f t="shared" si="10"/>
        <v/>
      </c>
      <c r="AI26" s="54" t="str">
        <f t="shared" si="10"/>
        <v/>
      </c>
      <c r="AJ26" s="54" t="str">
        <f t="shared" si="10"/>
        <v/>
      </c>
      <c r="AK26" s="54" t="str">
        <f t="shared" si="10"/>
        <v/>
      </c>
      <c r="AL26" s="54" t="str">
        <f t="shared" si="10"/>
        <v/>
      </c>
      <c r="AM26" s="54" t="str">
        <f t="shared" si="10"/>
        <v/>
      </c>
      <c r="AN26" s="54" t="str">
        <f t="shared" si="10"/>
        <v/>
      </c>
      <c r="AO26" s="54" t="str">
        <f t="shared" si="10"/>
        <v/>
      </c>
    </row>
    <row r="27" spans="2:46" ht="3.6" customHeight="1">
      <c r="S27" s="56" t="str">
        <f t="shared" ref="S27:S28" si="11">IF($N$18=$S21,$S21,"")</f>
        <v/>
      </c>
      <c r="T27" s="54" t="str">
        <f t="shared" ref="T27:AO27" si="12">IF($S27=$S21,T21,IF(T$25="〇",T21,""))</f>
        <v/>
      </c>
      <c r="U27" s="54" t="str">
        <f t="shared" si="12"/>
        <v/>
      </c>
      <c r="V27" s="54" t="str">
        <f t="shared" si="12"/>
        <v/>
      </c>
      <c r="W27" s="54" t="str">
        <f t="shared" si="12"/>
        <v/>
      </c>
      <c r="X27" s="54" t="str">
        <f t="shared" si="12"/>
        <v/>
      </c>
      <c r="Y27" s="54" t="str">
        <f t="shared" si="12"/>
        <v/>
      </c>
      <c r="Z27" s="54" t="str">
        <f t="shared" si="12"/>
        <v/>
      </c>
      <c r="AA27" s="54" t="str">
        <f t="shared" si="12"/>
        <v/>
      </c>
      <c r="AB27" s="54" t="str">
        <f t="shared" si="12"/>
        <v/>
      </c>
      <c r="AC27" s="54" t="str">
        <f t="shared" si="12"/>
        <v/>
      </c>
      <c r="AD27" s="54" t="str">
        <f t="shared" si="12"/>
        <v/>
      </c>
      <c r="AE27" s="54" t="str">
        <f t="shared" si="12"/>
        <v/>
      </c>
      <c r="AF27" s="54" t="str">
        <f t="shared" si="12"/>
        <v/>
      </c>
      <c r="AG27" s="54" t="str">
        <f t="shared" si="12"/>
        <v/>
      </c>
      <c r="AH27" s="54" t="str">
        <f t="shared" si="12"/>
        <v/>
      </c>
      <c r="AI27" s="54" t="str">
        <f t="shared" si="12"/>
        <v/>
      </c>
      <c r="AJ27" s="54" t="str">
        <f t="shared" si="12"/>
        <v/>
      </c>
      <c r="AK27" s="54" t="str">
        <f t="shared" si="12"/>
        <v/>
      </c>
      <c r="AL27" s="54" t="str">
        <f t="shared" si="12"/>
        <v/>
      </c>
      <c r="AM27" s="54" t="str">
        <f t="shared" si="12"/>
        <v/>
      </c>
      <c r="AN27" s="54" t="str">
        <f t="shared" si="12"/>
        <v/>
      </c>
      <c r="AO27" s="54" t="str">
        <f t="shared" si="12"/>
        <v/>
      </c>
    </row>
    <row r="28" spans="2:46" ht="3.6" customHeight="1">
      <c r="S28" s="56" t="str">
        <f t="shared" si="11"/>
        <v/>
      </c>
      <c r="T28" s="54" t="str">
        <f t="shared" ref="T28:AO28" si="13">IF($S28=$S22,T22,IF(T$25="〇",T22,""))</f>
        <v/>
      </c>
      <c r="U28" s="54" t="str">
        <f t="shared" si="13"/>
        <v/>
      </c>
      <c r="V28" s="54" t="str">
        <f t="shared" si="13"/>
        <v/>
      </c>
      <c r="W28" s="54" t="str">
        <f t="shared" si="13"/>
        <v/>
      </c>
      <c r="X28" s="54" t="str">
        <f t="shared" si="13"/>
        <v/>
      </c>
      <c r="Y28" s="54" t="str">
        <f t="shared" si="13"/>
        <v/>
      </c>
      <c r="Z28" s="54" t="str">
        <f t="shared" si="13"/>
        <v/>
      </c>
      <c r="AA28" s="54" t="str">
        <f t="shared" si="13"/>
        <v/>
      </c>
      <c r="AB28" s="54" t="str">
        <f t="shared" si="13"/>
        <v/>
      </c>
      <c r="AC28" s="54" t="str">
        <f t="shared" si="13"/>
        <v/>
      </c>
      <c r="AD28" s="54" t="str">
        <f t="shared" si="13"/>
        <v/>
      </c>
      <c r="AE28" s="54" t="str">
        <f t="shared" si="13"/>
        <v/>
      </c>
      <c r="AF28" s="54" t="str">
        <f t="shared" si="13"/>
        <v/>
      </c>
      <c r="AG28" s="54" t="str">
        <f t="shared" si="13"/>
        <v/>
      </c>
      <c r="AH28" s="54" t="str">
        <f t="shared" si="13"/>
        <v/>
      </c>
      <c r="AI28" s="54" t="str">
        <f t="shared" si="13"/>
        <v/>
      </c>
      <c r="AJ28" s="54" t="str">
        <f t="shared" si="13"/>
        <v/>
      </c>
      <c r="AK28" s="54" t="str">
        <f t="shared" si="13"/>
        <v/>
      </c>
      <c r="AL28" s="54" t="str">
        <f t="shared" si="13"/>
        <v/>
      </c>
      <c r="AM28" s="54" t="str">
        <f t="shared" si="13"/>
        <v/>
      </c>
      <c r="AN28" s="54" t="str">
        <f t="shared" si="13"/>
        <v/>
      </c>
      <c r="AO28" s="54" t="str">
        <f t="shared" si="13"/>
        <v/>
      </c>
    </row>
    <row r="29" spans="2:46" ht="3.6" customHeight="1">
      <c r="S29" s="56"/>
      <c r="T29" s="58" t="str">
        <f>IF($S26=$S20,IF(T$25="〇",T20,""),"")</f>
        <v/>
      </c>
      <c r="U29" s="58"/>
      <c r="V29" s="58" t="str">
        <f>IF($S26=$S20,IF(V$25="〇",V20,""),"")</f>
        <v/>
      </c>
      <c r="W29" s="58"/>
      <c r="X29" s="58" t="str">
        <f>IF($S26=$S20,IF(X$25="〇",X20,""),"")</f>
        <v/>
      </c>
      <c r="Y29" s="58"/>
      <c r="Z29" s="58" t="str">
        <f>IF($S26=$S20,IF(Z$25="〇",Z20,""),"")</f>
        <v/>
      </c>
      <c r="AA29" s="58"/>
      <c r="AB29" s="58" t="str">
        <f>IF($S26=$S20,IF(AB$25="〇",AB20,""),"")</f>
        <v/>
      </c>
      <c r="AC29" s="58"/>
      <c r="AD29" s="58" t="str">
        <f>IF($S26=$S20,IF(AD$25="〇",AD20,""),"")</f>
        <v/>
      </c>
      <c r="AE29" s="58"/>
      <c r="AF29" s="58" t="str">
        <f>IF($S26=$S20,IF(AF$25="〇",AF20,""),"")</f>
        <v/>
      </c>
      <c r="AG29" s="58"/>
      <c r="AH29" s="58" t="str">
        <f>IF($S26=$S20,IF(AH$25="〇",AH20,""),"")</f>
        <v/>
      </c>
      <c r="AI29" s="58"/>
      <c r="AJ29" s="58" t="str">
        <f>IF($S26=$S20,IF(AJ$25="〇",AJ20,""),"")</f>
        <v/>
      </c>
      <c r="AK29" s="58"/>
      <c r="AL29" s="58" t="str">
        <f>IF($S26=$S20,IF(AL$25="〇",AL20,""),"")</f>
        <v/>
      </c>
      <c r="AM29" s="58"/>
      <c r="AN29" s="58" t="str">
        <f>IF($S26=$S20,IF(AN$25="〇",AN20,""),"")</f>
        <v/>
      </c>
      <c r="AO29" s="58"/>
    </row>
    <row r="30" spans="2:46" ht="3.6" customHeight="1">
      <c r="S30" s="56"/>
      <c r="T30" s="58" t="str">
        <f>IF($S27=$S21,IF(T$25="〇",T21,""),"")</f>
        <v/>
      </c>
      <c r="U30" s="58"/>
      <c r="V30" s="58" t="str">
        <f>IF($S27=$S21,IF(V$25="〇",V21,""),"")</f>
        <v/>
      </c>
      <c r="W30" s="58"/>
      <c r="X30" s="58" t="str">
        <f>IF($S27=$S21,IF(X$25="〇",X21,""),"")</f>
        <v/>
      </c>
      <c r="Y30" s="58"/>
      <c r="Z30" s="58" t="str">
        <f>IF($S27=$S21,IF(Z$25="〇",Z21,""),"")</f>
        <v/>
      </c>
      <c r="AA30" s="58"/>
      <c r="AB30" s="58" t="str">
        <f>IF($S27=$S21,IF(AB$25="〇",AB21,""),"")</f>
        <v/>
      </c>
      <c r="AC30" s="58"/>
      <c r="AD30" s="58" t="str">
        <f>IF($S27=$S21,IF(AD$25="〇",AD21,""),"")</f>
        <v/>
      </c>
      <c r="AE30" s="58"/>
      <c r="AF30" s="58" t="str">
        <f>IF($S27=$S21,IF(AF$25="〇",AF21,""),"")</f>
        <v/>
      </c>
      <c r="AG30" s="58"/>
      <c r="AH30" s="58" t="str">
        <f>IF($S27=$S21,IF(AH$25="〇",AH21,""),"")</f>
        <v/>
      </c>
      <c r="AI30" s="58"/>
      <c r="AJ30" s="58" t="str">
        <f>IF($S27=$S21,IF(AJ$25="〇",AJ21,""),"")</f>
        <v/>
      </c>
      <c r="AK30" s="58"/>
      <c r="AL30" s="58" t="str">
        <f>IF($S27=$S21,IF(AL$25="〇",AL21,""),"")</f>
        <v/>
      </c>
      <c r="AM30" s="58"/>
      <c r="AN30" s="58" t="str">
        <f>IF($S27=$S21,IF(AN$25="〇",AN21,""),"")</f>
        <v/>
      </c>
      <c r="AO30" s="58"/>
    </row>
    <row r="31" spans="2:46" ht="3.6" customHeight="1">
      <c r="S31" s="56"/>
      <c r="T31" s="58" t="str">
        <f>IF($S28=$S22,IF(T$25="〇",T22,""),"")</f>
        <v/>
      </c>
      <c r="U31" s="58"/>
      <c r="V31" s="58" t="str">
        <f>IF($S28=$S22,IF(V$25="〇",V22,""),"")</f>
        <v/>
      </c>
      <c r="W31" s="58"/>
      <c r="X31" s="58" t="str">
        <f>IF($S28=$S22,IF(X$25="〇",X22,""),"")</f>
        <v/>
      </c>
      <c r="Y31" s="58"/>
      <c r="Z31" s="58" t="str">
        <f>IF($S28=$S22,IF(Z$25="〇",Z22,""),"")</f>
        <v/>
      </c>
      <c r="AA31" s="58"/>
      <c r="AB31" s="58" t="str">
        <f>IF($S28=$S22,IF(AB$25="〇",AB22,""),"")</f>
        <v/>
      </c>
      <c r="AC31" s="58"/>
      <c r="AD31" s="58" t="str">
        <f>IF($S28=$S22,IF(AD$25="〇",AD22,""),"")</f>
        <v/>
      </c>
      <c r="AE31" s="58"/>
      <c r="AF31" s="58" t="str">
        <f>IF($S28=$S22,IF(AF$25="〇",AF22,""),"")</f>
        <v/>
      </c>
      <c r="AG31" s="58"/>
      <c r="AH31" s="58" t="str">
        <f>IF($S28=$S22,IF(AH$25="〇",AH22,""),"")</f>
        <v/>
      </c>
      <c r="AI31" s="58"/>
      <c r="AJ31" s="58" t="str">
        <f>IF($S28=$S22,IF(AJ$25="〇",AJ22,""),"")</f>
        <v/>
      </c>
      <c r="AK31" s="58"/>
      <c r="AL31" s="58" t="str">
        <f>IF($S28=$S22,IF(AL$25="〇",AL22,""),"")</f>
        <v/>
      </c>
      <c r="AM31" s="58"/>
      <c r="AN31" s="58" t="str">
        <f>IF($S28=$S22,IF(AN$25="〇",AN22,""),"")</f>
        <v/>
      </c>
      <c r="AO31" s="58"/>
    </row>
    <row r="32" spans="2:46" ht="3.6" customHeight="1">
      <c r="T32" s="55"/>
      <c r="U32" s="55"/>
      <c r="V32" s="55"/>
      <c r="W32" s="55"/>
      <c r="X32" s="55"/>
      <c r="Y32" s="55"/>
      <c r="Z32" s="55"/>
      <c r="AA32" s="55"/>
      <c r="AB32" s="55"/>
      <c r="AC32" s="55"/>
      <c r="AD32" s="55"/>
      <c r="AE32" s="55"/>
      <c r="AF32" s="55"/>
      <c r="AG32" s="55"/>
      <c r="AH32" s="55"/>
      <c r="AI32" s="55"/>
      <c r="AJ32" s="55"/>
      <c r="AK32" s="55"/>
      <c r="AL32" s="55"/>
      <c r="AM32" s="55"/>
      <c r="AN32" s="55"/>
      <c r="AO32" s="55"/>
    </row>
    <row r="34" spans="2:58" ht="5.45" customHeight="1"/>
    <row r="35" spans="2:58" s="16" customFormat="1" ht="21">
      <c r="B35" s="17"/>
      <c r="C35" s="17" t="s">
        <v>61</v>
      </c>
      <c r="D35" s="17"/>
      <c r="E35" s="17"/>
      <c r="F35" s="17"/>
      <c r="G35" s="17"/>
      <c r="H35" s="17"/>
      <c r="I35" s="17"/>
      <c r="J35" s="18"/>
      <c r="K35" s="17"/>
      <c r="L35" s="17"/>
      <c r="M35" s="17" t="s">
        <v>62</v>
      </c>
      <c r="N35" s="17"/>
      <c r="O35" s="17"/>
      <c r="P35" s="17"/>
      <c r="Q35" s="17"/>
      <c r="R35" s="17"/>
      <c r="S35" s="18"/>
      <c r="T35" s="17"/>
      <c r="U35" s="17"/>
      <c r="V35" s="17"/>
      <c r="W35" s="17"/>
      <c r="X35" s="17"/>
      <c r="Y35" s="17"/>
      <c r="Z35" s="17"/>
      <c r="AA35" s="17"/>
      <c r="AB35" s="17"/>
      <c r="AC35" s="17"/>
      <c r="AD35" s="18"/>
      <c r="AE35" s="17"/>
      <c r="AF35" s="17"/>
      <c r="AG35" s="17"/>
      <c r="AH35" s="17"/>
      <c r="AI35" s="17"/>
      <c r="AJ35" s="17"/>
      <c r="AK35" s="17"/>
      <c r="AL35" s="17"/>
      <c r="AM35" s="17"/>
      <c r="AN35" s="17"/>
      <c r="AO35" s="18"/>
      <c r="AP35" s="18"/>
      <c r="AQ35" s="18"/>
      <c r="AR35" s="18"/>
      <c r="AS35" s="18"/>
      <c r="AT35" s="17"/>
      <c r="AU35" s="17"/>
      <c r="AV35" s="17"/>
      <c r="AW35" s="17"/>
      <c r="AX35" s="17"/>
      <c r="AY35" s="17"/>
      <c r="AZ35" s="17"/>
      <c r="BA35" s="17"/>
      <c r="BB35" s="17"/>
      <c r="BC35" s="17"/>
    </row>
    <row r="36" spans="2:58">
      <c r="B36" s="19"/>
      <c r="C36" s="19"/>
      <c r="D36" s="19"/>
      <c r="E36" s="19"/>
      <c r="F36" s="19"/>
      <c r="G36" s="19"/>
      <c r="H36" s="19"/>
      <c r="I36" s="19"/>
      <c r="J36" s="20"/>
      <c r="K36" s="19"/>
      <c r="L36" s="19"/>
      <c r="M36" s="19"/>
      <c r="N36" s="19"/>
      <c r="O36" s="19"/>
      <c r="P36" s="19"/>
      <c r="Q36" s="19"/>
      <c r="R36" s="19"/>
      <c r="S36" s="20"/>
      <c r="T36" s="19"/>
      <c r="U36" s="19"/>
      <c r="V36" s="19"/>
      <c r="W36" s="19"/>
      <c r="X36" s="19"/>
      <c r="Y36" s="19"/>
      <c r="Z36" s="19"/>
      <c r="AA36" s="19"/>
      <c r="AB36" s="19"/>
      <c r="AC36" s="19"/>
      <c r="AD36" s="20"/>
      <c r="AE36" s="19"/>
      <c r="AF36" s="19"/>
      <c r="AG36" s="19"/>
      <c r="AH36" s="19"/>
      <c r="AI36" s="19"/>
      <c r="AJ36" s="19"/>
      <c r="AK36" s="19"/>
      <c r="AL36" s="19"/>
      <c r="AM36" s="19"/>
      <c r="AN36" s="19"/>
      <c r="AO36" s="20"/>
      <c r="AP36" s="20"/>
      <c r="AQ36" s="20"/>
      <c r="AR36" s="20"/>
      <c r="AS36" s="20"/>
      <c r="AT36" s="19"/>
      <c r="AU36" s="19"/>
      <c r="AV36" s="19"/>
      <c r="AW36" s="19"/>
      <c r="AX36" s="19"/>
      <c r="AY36" s="19"/>
      <c r="AZ36" s="19"/>
      <c r="BA36" s="19"/>
      <c r="BB36" s="19"/>
      <c r="BC36" s="19"/>
    </row>
    <row r="37" spans="2:58" ht="38.450000000000003" customHeight="1" thickBot="1">
      <c r="B37" s="19"/>
      <c r="C37" s="142" t="s">
        <v>79</v>
      </c>
      <c r="D37" s="142"/>
      <c r="E37" s="142"/>
      <c r="F37" s="142"/>
      <c r="G37" s="142"/>
      <c r="H37" s="142"/>
      <c r="I37" s="142"/>
      <c r="J37" s="142"/>
      <c r="K37" s="142"/>
      <c r="L37" s="142"/>
      <c r="M37" s="142"/>
      <c r="N37" s="142"/>
      <c r="O37" s="142"/>
      <c r="P37" s="142"/>
      <c r="Q37" s="19"/>
      <c r="R37" s="19"/>
      <c r="S37" s="20"/>
      <c r="T37" s="19"/>
      <c r="U37" s="19"/>
      <c r="V37" s="19"/>
      <c r="W37" s="19"/>
      <c r="X37" s="19"/>
      <c r="Y37" s="19"/>
      <c r="Z37" s="19"/>
      <c r="AA37" s="19"/>
      <c r="AB37" s="19"/>
      <c r="AC37" s="19"/>
      <c r="AD37" s="20"/>
      <c r="AE37" s="19"/>
      <c r="AF37" s="19"/>
      <c r="AG37" s="19"/>
      <c r="AH37" s="19"/>
      <c r="AI37" s="19"/>
      <c r="AJ37" s="19"/>
      <c r="AK37" s="19"/>
      <c r="AL37" s="19"/>
      <c r="AM37" s="19"/>
      <c r="AN37" s="19"/>
      <c r="AO37" s="20"/>
      <c r="AP37" s="20"/>
      <c r="AQ37" s="20"/>
      <c r="AR37" s="20"/>
      <c r="AS37" s="20"/>
      <c r="AT37" s="19"/>
      <c r="AU37" s="19"/>
      <c r="AV37" s="19"/>
      <c r="AW37" s="19"/>
      <c r="AX37" s="19"/>
      <c r="AY37" s="19"/>
      <c r="AZ37" s="19"/>
      <c r="BA37" s="19"/>
      <c r="BB37" s="19"/>
      <c r="BC37" s="19"/>
    </row>
    <row r="38" spans="2:58" ht="19.350000000000001" customHeight="1" thickBot="1">
      <c r="B38" s="19"/>
      <c r="C38" s="143" t="s">
        <v>49</v>
      </c>
      <c r="D38" s="144"/>
      <c r="E38" s="144"/>
      <c r="F38" s="144"/>
      <c r="G38" s="144"/>
      <c r="H38" s="144"/>
      <c r="I38" s="144"/>
      <c r="J38" s="144"/>
      <c r="K38" s="145"/>
      <c r="L38" s="146" t="s">
        <v>52</v>
      </c>
      <c r="M38" s="144"/>
      <c r="N38" s="144"/>
      <c r="O38" s="144"/>
      <c r="P38" s="144"/>
      <c r="Q38" s="144"/>
      <c r="R38" s="144"/>
      <c r="S38" s="144"/>
      <c r="T38" s="144"/>
      <c r="U38" s="144"/>
      <c r="V38" s="144"/>
      <c r="W38" s="144"/>
      <c r="X38" s="144"/>
      <c r="Y38" s="144"/>
      <c r="Z38" s="144"/>
      <c r="AA38" s="144"/>
      <c r="AB38" s="144"/>
      <c r="AC38" s="144"/>
      <c r="AD38" s="147"/>
      <c r="AE38" s="148" t="s">
        <v>67</v>
      </c>
      <c r="AF38" s="149"/>
      <c r="AG38" s="149"/>
      <c r="AH38" s="149"/>
      <c r="AI38" s="149"/>
      <c r="AJ38" s="149"/>
      <c r="AK38" s="149"/>
      <c r="AL38" s="149"/>
      <c r="AM38" s="149"/>
      <c r="AN38" s="149"/>
      <c r="AO38" s="149"/>
      <c r="AP38" s="149"/>
      <c r="AQ38" s="149"/>
      <c r="AR38" s="149"/>
      <c r="AS38" s="149"/>
      <c r="AT38" s="149"/>
      <c r="AU38" s="149"/>
      <c r="AV38" s="149"/>
      <c r="AW38" s="149"/>
      <c r="AX38" s="149"/>
      <c r="AY38" s="149"/>
      <c r="AZ38" s="150"/>
      <c r="BA38" s="140" t="s">
        <v>80</v>
      </c>
      <c r="BB38" s="141"/>
      <c r="BC38" s="21"/>
      <c r="BD38" s="1"/>
      <c r="BE38" s="1"/>
      <c r="BF38" s="1"/>
    </row>
    <row r="39" spans="2:58" ht="20.45" customHeight="1">
      <c r="B39" s="22" t="str">
        <f t="shared" ref="B39:B46" si="14">IF($G$8&gt;=$C39,IF($G$8&lt;=$H39,"〇",""),"")</f>
        <v/>
      </c>
      <c r="C39" s="136">
        <v>1</v>
      </c>
      <c r="D39" s="137"/>
      <c r="E39" s="137"/>
      <c r="F39" s="138" t="s">
        <v>50</v>
      </c>
      <c r="G39" s="138"/>
      <c r="H39" s="137">
        <v>550999</v>
      </c>
      <c r="I39" s="137"/>
      <c r="J39" s="138" t="s">
        <v>51</v>
      </c>
      <c r="K39" s="139"/>
      <c r="L39" s="23"/>
      <c r="M39" s="103"/>
      <c r="N39" s="103">
        <v>0</v>
      </c>
      <c r="O39" s="172" t="s">
        <v>53</v>
      </c>
      <c r="P39" s="172"/>
      <c r="Q39" s="172"/>
      <c r="R39" s="172"/>
      <c r="S39" s="172"/>
      <c r="T39" s="95"/>
      <c r="U39" s="24"/>
      <c r="V39" s="24"/>
      <c r="W39" s="24"/>
      <c r="X39" s="25"/>
      <c r="Y39" s="25"/>
      <c r="Z39" s="25"/>
      <c r="AA39" s="25"/>
      <c r="AB39" s="25"/>
      <c r="AC39" s="25"/>
      <c r="AD39" s="26"/>
      <c r="AE39" s="104"/>
      <c r="AF39" s="114" t="str">
        <f>IF($B39="","",$N39)</f>
        <v/>
      </c>
      <c r="AG39" s="114"/>
      <c r="AH39" s="32" t="s">
        <v>14</v>
      </c>
      <c r="AI39" s="27"/>
      <c r="AJ39" s="27"/>
      <c r="AK39" s="27"/>
      <c r="AL39" s="27"/>
      <c r="AM39" s="27"/>
      <c r="AN39" s="27"/>
      <c r="AO39" s="62"/>
      <c r="AP39" s="62"/>
      <c r="AQ39" s="62"/>
      <c r="AR39" s="62"/>
      <c r="AS39" s="62"/>
      <c r="AT39" s="27"/>
      <c r="AU39" s="27"/>
      <c r="AV39" s="27"/>
      <c r="AW39" s="27"/>
      <c r="AX39" s="27"/>
      <c r="AY39" s="27"/>
      <c r="AZ39" s="29"/>
      <c r="BA39" s="86" t="str">
        <f>IF($B39="","",AF39)</f>
        <v/>
      </c>
      <c r="BB39" s="85" t="s">
        <v>14</v>
      </c>
      <c r="BC39" s="21"/>
      <c r="BD39" s="1"/>
      <c r="BE39" s="1"/>
      <c r="BF39" s="1"/>
    </row>
    <row r="40" spans="2:58" ht="20.45" customHeight="1">
      <c r="B40" s="22" t="str">
        <f t="shared" si="14"/>
        <v/>
      </c>
      <c r="C40" s="128">
        <v>551000</v>
      </c>
      <c r="D40" s="129"/>
      <c r="E40" s="129"/>
      <c r="F40" s="130" t="s">
        <v>50</v>
      </c>
      <c r="G40" s="130"/>
      <c r="H40" s="129">
        <v>1618999</v>
      </c>
      <c r="I40" s="129"/>
      <c r="J40" s="130" t="s">
        <v>51</v>
      </c>
      <c r="K40" s="131"/>
      <c r="L40" s="30"/>
      <c r="M40" s="59" t="s">
        <v>54</v>
      </c>
      <c r="N40" s="87">
        <v>550000</v>
      </c>
      <c r="O40" s="116" t="s">
        <v>53</v>
      </c>
      <c r="P40" s="116"/>
      <c r="Q40" s="116"/>
      <c r="R40" s="116"/>
      <c r="S40" s="116"/>
      <c r="T40" s="32"/>
      <c r="U40" s="32"/>
      <c r="V40" s="32"/>
      <c r="W40" s="32"/>
      <c r="X40" s="34"/>
      <c r="Y40" s="34"/>
      <c r="Z40" s="34"/>
      <c r="AA40" s="34"/>
      <c r="AB40" s="34"/>
      <c r="AC40" s="34"/>
      <c r="AD40" s="35"/>
      <c r="AE40" s="36" t="s">
        <v>103</v>
      </c>
      <c r="AF40" s="115" t="str">
        <f>IF($B40="","",$G$8)</f>
        <v/>
      </c>
      <c r="AG40" s="115"/>
      <c r="AH40" s="116" t="s">
        <v>68</v>
      </c>
      <c r="AI40" s="116"/>
      <c r="AJ40" s="113">
        <f>N40</f>
        <v>550000</v>
      </c>
      <c r="AK40" s="113"/>
      <c r="AL40" s="32" t="s">
        <v>14</v>
      </c>
      <c r="AM40" s="32" t="s">
        <v>104</v>
      </c>
      <c r="AN40" s="114" t="str">
        <f>IF($B40="","",AF40-AJ40)</f>
        <v/>
      </c>
      <c r="AO40" s="114"/>
      <c r="AP40" s="60" t="s">
        <v>14</v>
      </c>
      <c r="AQ40" s="60"/>
      <c r="AR40" s="60"/>
      <c r="AS40" s="60"/>
      <c r="AT40" s="32"/>
      <c r="AU40" s="32"/>
      <c r="AV40" s="32"/>
      <c r="AW40" s="32"/>
      <c r="AX40" s="32"/>
      <c r="AY40" s="32"/>
      <c r="AZ40" s="38"/>
      <c r="BA40" s="86" t="str">
        <f>AN40</f>
        <v/>
      </c>
      <c r="BB40" s="88" t="s">
        <v>14</v>
      </c>
      <c r="BC40" s="21"/>
      <c r="BD40" s="1"/>
      <c r="BE40" s="1"/>
      <c r="BF40" s="1"/>
    </row>
    <row r="41" spans="2:58" ht="20.45" customHeight="1">
      <c r="B41" s="22" t="str">
        <f t="shared" si="14"/>
        <v/>
      </c>
      <c r="C41" s="128">
        <v>1619000</v>
      </c>
      <c r="D41" s="129"/>
      <c r="E41" s="129"/>
      <c r="F41" s="130" t="s">
        <v>50</v>
      </c>
      <c r="G41" s="130"/>
      <c r="H41" s="129">
        <v>1619999</v>
      </c>
      <c r="I41" s="129"/>
      <c r="J41" s="130" t="s">
        <v>51</v>
      </c>
      <c r="K41" s="131"/>
      <c r="L41" s="39"/>
      <c r="M41" s="32"/>
      <c r="N41" s="87">
        <v>1069000</v>
      </c>
      <c r="O41" s="116" t="s">
        <v>53</v>
      </c>
      <c r="P41" s="116"/>
      <c r="Q41" s="116"/>
      <c r="R41" s="116"/>
      <c r="S41" s="116"/>
      <c r="T41" s="32"/>
      <c r="U41" s="32"/>
      <c r="V41" s="32"/>
      <c r="W41" s="32"/>
      <c r="X41" s="34"/>
      <c r="Y41" s="34"/>
      <c r="Z41" s="34"/>
      <c r="AA41" s="34"/>
      <c r="AB41" s="34"/>
      <c r="AC41" s="34"/>
      <c r="AD41" s="35"/>
      <c r="AE41" s="40"/>
      <c r="AF41" s="114" t="str">
        <f>IF($B41="","",$N41)</f>
        <v/>
      </c>
      <c r="AG41" s="114"/>
      <c r="AH41" s="32" t="s">
        <v>14</v>
      </c>
      <c r="AI41" s="32"/>
      <c r="AJ41" s="32"/>
      <c r="AK41" s="32"/>
      <c r="AL41" s="32"/>
      <c r="AM41" s="32"/>
      <c r="AN41" s="32"/>
      <c r="AO41" s="60"/>
      <c r="AP41" s="60"/>
      <c r="AQ41" s="60"/>
      <c r="AR41" s="60"/>
      <c r="AS41" s="60"/>
      <c r="AT41" s="32"/>
      <c r="AU41" s="32"/>
      <c r="AV41" s="32"/>
      <c r="AW41" s="32"/>
      <c r="AX41" s="32"/>
      <c r="AY41" s="32"/>
      <c r="AZ41" s="38"/>
      <c r="BA41" s="86" t="str">
        <f>IF($B41="","",AF41)</f>
        <v/>
      </c>
      <c r="BB41" s="88" t="s">
        <v>14</v>
      </c>
      <c r="BC41" s="21"/>
      <c r="BD41" s="1"/>
      <c r="BE41" s="1"/>
      <c r="BF41" s="1"/>
    </row>
    <row r="42" spans="2:58" ht="20.45" customHeight="1">
      <c r="B42" s="22" t="str">
        <f t="shared" si="14"/>
        <v/>
      </c>
      <c r="C42" s="128">
        <v>1620000</v>
      </c>
      <c r="D42" s="129"/>
      <c r="E42" s="129"/>
      <c r="F42" s="130" t="s">
        <v>50</v>
      </c>
      <c r="G42" s="130"/>
      <c r="H42" s="129">
        <v>1621999</v>
      </c>
      <c r="I42" s="129"/>
      <c r="J42" s="130" t="s">
        <v>51</v>
      </c>
      <c r="K42" s="131"/>
      <c r="L42" s="39"/>
      <c r="M42" s="32"/>
      <c r="N42" s="87">
        <v>1070000</v>
      </c>
      <c r="O42" s="116" t="s">
        <v>53</v>
      </c>
      <c r="P42" s="116"/>
      <c r="Q42" s="116"/>
      <c r="R42" s="116"/>
      <c r="S42" s="116"/>
      <c r="T42" s="32"/>
      <c r="U42" s="32"/>
      <c r="V42" s="32"/>
      <c r="W42" s="32"/>
      <c r="X42" s="34"/>
      <c r="Y42" s="34"/>
      <c r="Z42" s="34"/>
      <c r="AA42" s="34"/>
      <c r="AB42" s="34"/>
      <c r="AC42" s="34"/>
      <c r="AD42" s="35"/>
      <c r="AE42" s="40"/>
      <c r="AF42" s="114" t="str">
        <f t="shared" ref="AF42:AF44" si="15">IF($B42="","",$N42)</f>
        <v/>
      </c>
      <c r="AG42" s="114"/>
      <c r="AH42" s="32" t="s">
        <v>14</v>
      </c>
      <c r="AI42" s="32"/>
      <c r="AJ42" s="32"/>
      <c r="AK42" s="32"/>
      <c r="AL42" s="32"/>
      <c r="AM42" s="32"/>
      <c r="AN42" s="32"/>
      <c r="AO42" s="60"/>
      <c r="AP42" s="60"/>
      <c r="AQ42" s="60"/>
      <c r="AR42" s="60"/>
      <c r="AS42" s="60"/>
      <c r="AT42" s="32"/>
      <c r="AU42" s="32"/>
      <c r="AV42" s="32"/>
      <c r="AW42" s="32"/>
      <c r="AX42" s="32"/>
      <c r="AY42" s="32"/>
      <c r="AZ42" s="38"/>
      <c r="BA42" s="86" t="str">
        <f t="shared" ref="BA42:BA44" si="16">IF($B42="","",AF42)</f>
        <v/>
      </c>
      <c r="BB42" s="88" t="s">
        <v>14</v>
      </c>
      <c r="BC42" s="21"/>
      <c r="BD42" s="1"/>
      <c r="BE42" s="1"/>
      <c r="BF42" s="1"/>
    </row>
    <row r="43" spans="2:58" ht="20.45" customHeight="1">
      <c r="B43" s="22" t="str">
        <f t="shared" si="14"/>
        <v/>
      </c>
      <c r="C43" s="128">
        <v>1622000</v>
      </c>
      <c r="D43" s="129"/>
      <c r="E43" s="129"/>
      <c r="F43" s="130" t="s">
        <v>50</v>
      </c>
      <c r="G43" s="130"/>
      <c r="H43" s="129">
        <v>1623999</v>
      </c>
      <c r="I43" s="129"/>
      <c r="J43" s="130" t="s">
        <v>51</v>
      </c>
      <c r="K43" s="131"/>
      <c r="L43" s="39"/>
      <c r="M43" s="32"/>
      <c r="N43" s="87">
        <v>1072000</v>
      </c>
      <c r="O43" s="116" t="s">
        <v>53</v>
      </c>
      <c r="P43" s="116"/>
      <c r="Q43" s="116"/>
      <c r="R43" s="116"/>
      <c r="S43" s="116"/>
      <c r="T43" s="32"/>
      <c r="U43" s="32"/>
      <c r="V43" s="32"/>
      <c r="W43" s="32"/>
      <c r="X43" s="34"/>
      <c r="Y43" s="34"/>
      <c r="Z43" s="34"/>
      <c r="AA43" s="34"/>
      <c r="AB43" s="34"/>
      <c r="AC43" s="34"/>
      <c r="AD43" s="35"/>
      <c r="AE43" s="40"/>
      <c r="AF43" s="114" t="str">
        <f t="shared" si="15"/>
        <v/>
      </c>
      <c r="AG43" s="114"/>
      <c r="AH43" s="32" t="s">
        <v>14</v>
      </c>
      <c r="AI43" s="32"/>
      <c r="AJ43" s="32"/>
      <c r="AK43" s="32"/>
      <c r="AL43" s="32"/>
      <c r="AM43" s="32"/>
      <c r="AN43" s="32"/>
      <c r="AO43" s="60"/>
      <c r="AP43" s="60"/>
      <c r="AQ43" s="60"/>
      <c r="AR43" s="60"/>
      <c r="AS43" s="60"/>
      <c r="AT43" s="32"/>
      <c r="AU43" s="32"/>
      <c r="AV43" s="32"/>
      <c r="AW43" s="32"/>
      <c r="AX43" s="32"/>
      <c r="AY43" s="32"/>
      <c r="AZ43" s="38"/>
      <c r="BA43" s="86" t="str">
        <f t="shared" si="16"/>
        <v/>
      </c>
      <c r="BB43" s="88" t="s">
        <v>14</v>
      </c>
      <c r="BC43" s="21"/>
      <c r="BD43" s="1"/>
      <c r="BE43" s="1"/>
      <c r="BF43" s="1"/>
    </row>
    <row r="44" spans="2:58" ht="20.45" customHeight="1">
      <c r="B44" s="22" t="str">
        <f t="shared" si="14"/>
        <v/>
      </c>
      <c r="C44" s="128">
        <v>1624000</v>
      </c>
      <c r="D44" s="129"/>
      <c r="E44" s="129"/>
      <c r="F44" s="130" t="s">
        <v>50</v>
      </c>
      <c r="G44" s="130"/>
      <c r="H44" s="129">
        <v>1627999</v>
      </c>
      <c r="I44" s="129"/>
      <c r="J44" s="130" t="s">
        <v>51</v>
      </c>
      <c r="K44" s="131"/>
      <c r="L44" s="39"/>
      <c r="M44" s="32"/>
      <c r="N44" s="87">
        <v>1074000</v>
      </c>
      <c r="O44" s="116" t="s">
        <v>53</v>
      </c>
      <c r="P44" s="116"/>
      <c r="Q44" s="116"/>
      <c r="R44" s="116"/>
      <c r="S44" s="116"/>
      <c r="T44" s="32"/>
      <c r="U44" s="32"/>
      <c r="V44" s="32"/>
      <c r="W44" s="32"/>
      <c r="X44" s="34"/>
      <c r="Y44" s="34"/>
      <c r="Z44" s="34"/>
      <c r="AA44" s="34"/>
      <c r="AB44" s="34"/>
      <c r="AC44" s="34"/>
      <c r="AD44" s="35"/>
      <c r="AE44" s="40"/>
      <c r="AF44" s="114" t="str">
        <f t="shared" si="15"/>
        <v/>
      </c>
      <c r="AG44" s="114"/>
      <c r="AH44" s="32" t="s">
        <v>14</v>
      </c>
      <c r="AI44" s="32"/>
      <c r="AJ44" s="32"/>
      <c r="AK44" s="32"/>
      <c r="AL44" s="32"/>
      <c r="AM44" s="32"/>
      <c r="AN44" s="32"/>
      <c r="AO44" s="60"/>
      <c r="AP44" s="60"/>
      <c r="AQ44" s="60"/>
      <c r="AR44" s="60"/>
      <c r="AS44" s="60"/>
      <c r="AT44" s="32"/>
      <c r="AU44" s="32"/>
      <c r="AV44" s="32"/>
      <c r="AW44" s="32"/>
      <c r="AX44" s="32"/>
      <c r="AY44" s="32"/>
      <c r="AZ44" s="38"/>
      <c r="BA44" s="86" t="str">
        <f t="shared" si="16"/>
        <v/>
      </c>
      <c r="BB44" s="88" t="s">
        <v>14</v>
      </c>
      <c r="BC44" s="21"/>
      <c r="BD44" s="1"/>
      <c r="BE44" s="1"/>
      <c r="BF44" s="1"/>
    </row>
    <row r="45" spans="2:58" ht="20.45" customHeight="1">
      <c r="B45" s="22" t="str">
        <f t="shared" si="14"/>
        <v/>
      </c>
      <c r="C45" s="128">
        <v>1628000</v>
      </c>
      <c r="D45" s="129"/>
      <c r="E45" s="129"/>
      <c r="F45" s="130" t="s">
        <v>50</v>
      </c>
      <c r="G45" s="130"/>
      <c r="H45" s="129">
        <v>1799999</v>
      </c>
      <c r="I45" s="129"/>
      <c r="J45" s="130" t="s">
        <v>51</v>
      </c>
      <c r="K45" s="131"/>
      <c r="L45" s="151" t="s">
        <v>94</v>
      </c>
      <c r="M45" s="133"/>
      <c r="N45" s="133"/>
      <c r="O45" s="133"/>
      <c r="P45" s="133"/>
      <c r="Q45" s="116" t="s">
        <v>55</v>
      </c>
      <c r="R45" s="116"/>
      <c r="S45" s="60" t="s">
        <v>56</v>
      </c>
      <c r="T45" s="32"/>
      <c r="U45" s="32" t="s">
        <v>57</v>
      </c>
      <c r="V45" s="134" t="s">
        <v>58</v>
      </c>
      <c r="W45" s="134"/>
      <c r="X45" s="134"/>
      <c r="Y45" s="134"/>
      <c r="Z45" s="134"/>
      <c r="AA45" s="134"/>
      <c r="AB45" s="134"/>
      <c r="AC45" s="134"/>
      <c r="AD45" s="135"/>
      <c r="AE45" s="36" t="s">
        <v>103</v>
      </c>
      <c r="AF45" s="115" t="str">
        <f t="shared" ref="AF45:AF49" si="17">IF($B45="","",$G$8)</f>
        <v/>
      </c>
      <c r="AG45" s="115"/>
      <c r="AH45" s="116" t="s">
        <v>69</v>
      </c>
      <c r="AI45" s="116"/>
      <c r="AJ45" s="32">
        <v>4</v>
      </c>
      <c r="AK45" s="32" t="s">
        <v>70</v>
      </c>
      <c r="AL45" s="32" t="s">
        <v>99</v>
      </c>
      <c r="AM45" s="112" t="str">
        <f t="shared" ref="AM45:AM46" si="18">IF($B45="","",ROUNDDOWN(AF45/AJ45,-3))</f>
        <v/>
      </c>
      <c r="AN45" s="112"/>
      <c r="AO45" s="113" t="s">
        <v>90</v>
      </c>
      <c r="AP45" s="113"/>
      <c r="AQ45" s="60" t="s">
        <v>56</v>
      </c>
      <c r="AR45" s="59" t="s">
        <v>72</v>
      </c>
      <c r="AS45" s="89" t="str">
        <f>AM45</f>
        <v/>
      </c>
      <c r="AT45" s="87" t="s">
        <v>73</v>
      </c>
      <c r="AU45" s="90">
        <v>2.4</v>
      </c>
      <c r="AV45" s="64" t="s">
        <v>74</v>
      </c>
      <c r="AW45" s="91">
        <v>100000</v>
      </c>
      <c r="AX45" s="64" t="s">
        <v>70</v>
      </c>
      <c r="AY45" s="98" t="str">
        <f>IF($B45="","",AS45*AU45+AW45)</f>
        <v/>
      </c>
      <c r="AZ45" s="88" t="s">
        <v>14</v>
      </c>
      <c r="BA45" s="92" t="str">
        <f>AY45</f>
        <v/>
      </c>
      <c r="BB45" s="88" t="s">
        <v>14</v>
      </c>
      <c r="BC45" s="21"/>
      <c r="BD45" s="1"/>
      <c r="BE45" s="1"/>
      <c r="BF45" s="1"/>
    </row>
    <row r="46" spans="2:58" ht="20.45" customHeight="1">
      <c r="B46" s="22" t="str">
        <f t="shared" si="14"/>
        <v/>
      </c>
      <c r="C46" s="128">
        <v>1800000</v>
      </c>
      <c r="D46" s="129"/>
      <c r="E46" s="129"/>
      <c r="F46" s="130" t="s">
        <v>50</v>
      </c>
      <c r="G46" s="130"/>
      <c r="H46" s="129">
        <v>3599999</v>
      </c>
      <c r="I46" s="129"/>
      <c r="J46" s="130" t="s">
        <v>51</v>
      </c>
      <c r="K46" s="131"/>
      <c r="L46" s="151" t="s">
        <v>95</v>
      </c>
      <c r="M46" s="133"/>
      <c r="N46" s="133"/>
      <c r="O46" s="133"/>
      <c r="P46" s="133"/>
      <c r="Q46" s="116" t="s">
        <v>55</v>
      </c>
      <c r="R46" s="116"/>
      <c r="S46" s="60" t="s">
        <v>56</v>
      </c>
      <c r="T46" s="32"/>
      <c r="U46" s="32" t="s">
        <v>57</v>
      </c>
      <c r="V46" s="134" t="s">
        <v>59</v>
      </c>
      <c r="W46" s="134"/>
      <c r="X46" s="134"/>
      <c r="Y46" s="134"/>
      <c r="Z46" s="134"/>
      <c r="AA46" s="134"/>
      <c r="AB46" s="134"/>
      <c r="AC46" s="134"/>
      <c r="AD46" s="135"/>
      <c r="AE46" s="36" t="s">
        <v>101</v>
      </c>
      <c r="AF46" s="115" t="str">
        <f t="shared" si="17"/>
        <v/>
      </c>
      <c r="AG46" s="115"/>
      <c r="AH46" s="116" t="s">
        <v>69</v>
      </c>
      <c r="AI46" s="116"/>
      <c r="AJ46" s="32">
        <v>4</v>
      </c>
      <c r="AK46" s="32" t="s">
        <v>97</v>
      </c>
      <c r="AL46" s="32" t="s">
        <v>72</v>
      </c>
      <c r="AM46" s="112" t="str">
        <f t="shared" si="18"/>
        <v/>
      </c>
      <c r="AN46" s="112"/>
      <c r="AO46" s="113" t="s">
        <v>90</v>
      </c>
      <c r="AP46" s="113"/>
      <c r="AQ46" s="60" t="s">
        <v>56</v>
      </c>
      <c r="AR46" s="59" t="s">
        <v>99</v>
      </c>
      <c r="AS46" s="89" t="str">
        <f t="shared" ref="AS46:AS47" si="19">AM46</f>
        <v/>
      </c>
      <c r="AT46" s="87" t="s">
        <v>105</v>
      </c>
      <c r="AU46" s="90">
        <v>2.8</v>
      </c>
      <c r="AV46" s="64" t="s">
        <v>75</v>
      </c>
      <c r="AW46" s="91">
        <v>80000</v>
      </c>
      <c r="AX46" s="64" t="s">
        <v>97</v>
      </c>
      <c r="AY46" s="98" t="str">
        <f>IF($B46="","",AS46*AU46-AW46)</f>
        <v/>
      </c>
      <c r="AZ46" s="88" t="s">
        <v>14</v>
      </c>
      <c r="BA46" s="92" t="str">
        <f t="shared" ref="BA46:BA47" si="20">AY46</f>
        <v/>
      </c>
      <c r="BB46" s="88" t="s">
        <v>14</v>
      </c>
      <c r="BC46" s="21"/>
      <c r="BD46" s="1"/>
      <c r="BE46" s="1"/>
      <c r="BF46" s="1"/>
    </row>
    <row r="47" spans="2:58" ht="20.45" customHeight="1">
      <c r="B47" s="22" t="str">
        <f>IF($G$8&gt;=$C47,IF($G$8&lt;=$H47,"〇",""),"")</f>
        <v/>
      </c>
      <c r="C47" s="128">
        <v>3600000</v>
      </c>
      <c r="D47" s="129"/>
      <c r="E47" s="129"/>
      <c r="F47" s="130" t="s">
        <v>50</v>
      </c>
      <c r="G47" s="130"/>
      <c r="H47" s="129">
        <v>6599999</v>
      </c>
      <c r="I47" s="129"/>
      <c r="J47" s="130" t="s">
        <v>51</v>
      </c>
      <c r="K47" s="131"/>
      <c r="L47" s="151" t="s">
        <v>96</v>
      </c>
      <c r="M47" s="133"/>
      <c r="N47" s="133"/>
      <c r="O47" s="133"/>
      <c r="P47" s="133"/>
      <c r="Q47" s="116" t="s">
        <v>55</v>
      </c>
      <c r="R47" s="116"/>
      <c r="S47" s="60" t="s">
        <v>56</v>
      </c>
      <c r="T47" s="32"/>
      <c r="U47" s="32" t="s">
        <v>57</v>
      </c>
      <c r="V47" s="134" t="s">
        <v>60</v>
      </c>
      <c r="W47" s="134"/>
      <c r="X47" s="134"/>
      <c r="Y47" s="134"/>
      <c r="Z47" s="134"/>
      <c r="AA47" s="134"/>
      <c r="AB47" s="134"/>
      <c r="AC47" s="134"/>
      <c r="AD47" s="135"/>
      <c r="AE47" s="36" t="s">
        <v>101</v>
      </c>
      <c r="AF47" s="115" t="str">
        <f t="shared" si="17"/>
        <v/>
      </c>
      <c r="AG47" s="115"/>
      <c r="AH47" s="116" t="s">
        <v>69</v>
      </c>
      <c r="AI47" s="116"/>
      <c r="AJ47" s="32">
        <v>4</v>
      </c>
      <c r="AK47" s="32" t="s">
        <v>70</v>
      </c>
      <c r="AL47" s="32" t="s">
        <v>106</v>
      </c>
      <c r="AM47" s="112" t="str">
        <f>IF($B47="","",ROUNDDOWN(AF47/AJ47,-3))</f>
        <v/>
      </c>
      <c r="AN47" s="112"/>
      <c r="AO47" s="113" t="s">
        <v>90</v>
      </c>
      <c r="AP47" s="113"/>
      <c r="AQ47" s="60" t="s">
        <v>98</v>
      </c>
      <c r="AR47" s="59" t="s">
        <v>72</v>
      </c>
      <c r="AS47" s="89" t="str">
        <f t="shared" si="19"/>
        <v/>
      </c>
      <c r="AT47" s="87" t="s">
        <v>100</v>
      </c>
      <c r="AU47" s="90">
        <v>3.2</v>
      </c>
      <c r="AV47" s="64" t="s">
        <v>75</v>
      </c>
      <c r="AW47" s="91">
        <v>440000</v>
      </c>
      <c r="AX47" s="64" t="s">
        <v>104</v>
      </c>
      <c r="AY47" s="98" t="str">
        <f>IF($B47="","",AS47*AU47-AW47)</f>
        <v/>
      </c>
      <c r="AZ47" s="88" t="s">
        <v>14</v>
      </c>
      <c r="BA47" s="92" t="str">
        <f t="shared" si="20"/>
        <v/>
      </c>
      <c r="BB47" s="88" t="s">
        <v>14</v>
      </c>
      <c r="BC47" s="21"/>
      <c r="BD47" s="1"/>
      <c r="BE47" s="1"/>
      <c r="BF47" s="1"/>
    </row>
    <row r="48" spans="2:58" ht="20.45" customHeight="1">
      <c r="B48" s="22" t="str">
        <f>IF($G$8&gt;=$C48,IF($G$8&lt;=$H48,"〇",""),"")</f>
        <v/>
      </c>
      <c r="C48" s="128">
        <v>6600000</v>
      </c>
      <c r="D48" s="129"/>
      <c r="E48" s="129"/>
      <c r="F48" s="130" t="s">
        <v>50</v>
      </c>
      <c r="G48" s="130"/>
      <c r="H48" s="129">
        <v>8499999</v>
      </c>
      <c r="I48" s="129"/>
      <c r="J48" s="130" t="s">
        <v>51</v>
      </c>
      <c r="K48" s="131"/>
      <c r="L48" s="39"/>
      <c r="M48" s="133" t="s">
        <v>63</v>
      </c>
      <c r="N48" s="133"/>
      <c r="O48" s="113">
        <v>1100000</v>
      </c>
      <c r="P48" s="113"/>
      <c r="Q48" s="116" t="s">
        <v>53</v>
      </c>
      <c r="R48" s="116"/>
      <c r="S48" s="116"/>
      <c r="T48" s="116"/>
      <c r="U48" s="116"/>
      <c r="V48" s="32"/>
      <c r="W48" s="32"/>
      <c r="X48" s="34"/>
      <c r="Y48" s="34"/>
      <c r="Z48" s="34"/>
      <c r="AA48" s="34"/>
      <c r="AB48" s="34"/>
      <c r="AC48" s="34"/>
      <c r="AD48" s="35"/>
      <c r="AE48" s="36" t="s">
        <v>66</v>
      </c>
      <c r="AF48" s="115" t="str">
        <f t="shared" si="17"/>
        <v/>
      </c>
      <c r="AG48" s="115"/>
      <c r="AH48" s="116" t="s">
        <v>76</v>
      </c>
      <c r="AI48" s="116"/>
      <c r="AJ48" s="32">
        <v>90</v>
      </c>
      <c r="AK48" s="32" t="s">
        <v>107</v>
      </c>
      <c r="AL48" s="32" t="s">
        <v>102</v>
      </c>
      <c r="AM48" s="132">
        <f>O48</f>
        <v>1100000</v>
      </c>
      <c r="AN48" s="132"/>
      <c r="AO48" s="63" t="s">
        <v>14</v>
      </c>
      <c r="AP48" s="60" t="s">
        <v>97</v>
      </c>
      <c r="AQ48" s="114" t="str">
        <f>IF($B48="","",AF48/100*AJ48-AM48)</f>
        <v/>
      </c>
      <c r="AR48" s="114"/>
      <c r="AS48" s="63" t="s">
        <v>14</v>
      </c>
      <c r="AT48" s="32"/>
      <c r="AU48" s="32"/>
      <c r="AV48" s="32"/>
      <c r="AW48" s="32"/>
      <c r="AX48" s="32"/>
      <c r="AY48" s="32"/>
      <c r="AZ48" s="38"/>
      <c r="BA48" s="86" t="str">
        <f>AQ48</f>
        <v/>
      </c>
      <c r="BB48" s="88" t="s">
        <v>14</v>
      </c>
      <c r="BC48" s="21"/>
      <c r="BD48" s="1"/>
      <c r="BE48" s="1"/>
      <c r="BF48" s="1"/>
    </row>
    <row r="49" spans="2:58" ht="20.45" customHeight="1" thickBot="1">
      <c r="B49" s="22" t="str">
        <f>IF($G$8&gt;=$C49,"〇","")</f>
        <v/>
      </c>
      <c r="C49" s="119">
        <v>8500000</v>
      </c>
      <c r="D49" s="120"/>
      <c r="E49" s="120"/>
      <c r="F49" s="121" t="s">
        <v>50</v>
      </c>
      <c r="G49" s="121"/>
      <c r="H49" s="120"/>
      <c r="I49" s="120"/>
      <c r="J49" s="121"/>
      <c r="K49" s="122"/>
      <c r="L49" s="42"/>
      <c r="M49" s="43"/>
      <c r="N49" s="44" t="s">
        <v>64</v>
      </c>
      <c r="O49" s="127">
        <v>1950000</v>
      </c>
      <c r="P49" s="127"/>
      <c r="Q49" s="274" t="s">
        <v>53</v>
      </c>
      <c r="R49" s="274"/>
      <c r="S49" s="274"/>
      <c r="T49" s="274"/>
      <c r="U49" s="274"/>
      <c r="V49" s="43"/>
      <c r="W49" s="43"/>
      <c r="X49" s="46"/>
      <c r="Y49" s="46"/>
      <c r="Z49" s="46"/>
      <c r="AA49" s="46"/>
      <c r="AB49" s="46"/>
      <c r="AC49" s="46"/>
      <c r="AD49" s="47"/>
      <c r="AE49" s="48" t="s">
        <v>101</v>
      </c>
      <c r="AF49" s="108" t="str">
        <f t="shared" si="17"/>
        <v/>
      </c>
      <c r="AG49" s="108"/>
      <c r="AH49" s="109" t="s">
        <v>68</v>
      </c>
      <c r="AI49" s="109"/>
      <c r="AJ49" s="110">
        <f>O49</f>
        <v>1950000</v>
      </c>
      <c r="AK49" s="110"/>
      <c r="AL49" s="65" t="s">
        <v>14</v>
      </c>
      <c r="AM49" s="43" t="s">
        <v>70</v>
      </c>
      <c r="AN49" s="111" t="str">
        <f>IF($B49="","",AF49-AJ49)</f>
        <v/>
      </c>
      <c r="AO49" s="111"/>
      <c r="AP49" s="65" t="s">
        <v>14</v>
      </c>
      <c r="AQ49" s="61"/>
      <c r="AR49" s="61"/>
      <c r="AS49" s="61"/>
      <c r="AT49" s="43"/>
      <c r="AU49" s="43"/>
      <c r="AV49" s="43"/>
      <c r="AW49" s="43"/>
      <c r="AX49" s="43"/>
      <c r="AY49" s="43"/>
      <c r="AZ49" s="50"/>
      <c r="BA49" s="93" t="str">
        <f>AN49</f>
        <v/>
      </c>
      <c r="BB49" s="94" t="s">
        <v>14</v>
      </c>
      <c r="BC49" s="21"/>
      <c r="BD49" s="1"/>
      <c r="BE49" s="1"/>
      <c r="BF49" s="1"/>
    </row>
    <row r="50" spans="2:58">
      <c r="B50" s="19"/>
      <c r="C50" s="117"/>
      <c r="D50" s="117"/>
      <c r="E50" s="117"/>
      <c r="F50" s="118"/>
      <c r="G50" s="118"/>
      <c r="H50" s="117"/>
      <c r="I50" s="117"/>
      <c r="J50" s="118"/>
      <c r="K50" s="118"/>
      <c r="L50" s="19"/>
      <c r="M50" s="19"/>
      <c r="N50" s="19"/>
      <c r="O50" s="19"/>
      <c r="P50" s="19"/>
      <c r="Q50" s="19"/>
      <c r="R50" s="19"/>
      <c r="S50" s="20"/>
      <c r="T50" s="19"/>
      <c r="U50" s="19"/>
      <c r="V50" s="19"/>
      <c r="W50" s="19"/>
      <c r="X50" s="19"/>
      <c r="Y50" s="19"/>
      <c r="Z50" s="19"/>
      <c r="AA50" s="19"/>
      <c r="AB50" s="19"/>
      <c r="AC50" s="19"/>
      <c r="AD50" s="20"/>
      <c r="AE50" s="19"/>
      <c r="AF50" s="19"/>
      <c r="AG50" s="19"/>
      <c r="AH50" s="19"/>
      <c r="AI50" s="19"/>
      <c r="AJ50" s="19"/>
      <c r="AK50" s="19"/>
      <c r="AL50" s="19"/>
      <c r="AM50" s="19"/>
      <c r="AN50" s="19"/>
      <c r="AO50" s="20"/>
      <c r="AP50" s="20"/>
      <c r="AQ50" s="20"/>
      <c r="AR50" s="20"/>
      <c r="AS50" s="20"/>
      <c r="AT50" s="19"/>
      <c r="AU50" s="19"/>
      <c r="AV50" s="19"/>
      <c r="AW50" s="19"/>
      <c r="AX50" s="19"/>
      <c r="AY50" s="19"/>
      <c r="AZ50" s="19"/>
      <c r="BA50" s="51">
        <f>SUM(BA39:BA49)</f>
        <v>0</v>
      </c>
      <c r="BB50" s="19"/>
      <c r="BC50" s="19"/>
    </row>
    <row r="51" spans="2:58">
      <c r="B51" s="19"/>
      <c r="C51" s="117"/>
      <c r="D51" s="117"/>
      <c r="E51" s="117"/>
      <c r="F51" s="118"/>
      <c r="G51" s="118"/>
      <c r="H51" s="117"/>
      <c r="I51" s="117"/>
      <c r="J51" s="118"/>
      <c r="K51" s="118"/>
      <c r="L51" s="19"/>
      <c r="M51" s="19"/>
      <c r="N51" s="19"/>
      <c r="O51" s="19"/>
      <c r="P51" s="19"/>
      <c r="Q51" s="19"/>
      <c r="R51" s="19"/>
      <c r="S51" s="20"/>
      <c r="T51" s="19"/>
      <c r="U51" s="19"/>
      <c r="V51" s="19"/>
      <c r="W51" s="19"/>
      <c r="X51" s="19"/>
      <c r="Y51" s="19"/>
      <c r="Z51" s="19"/>
      <c r="AA51" s="19"/>
      <c r="AB51" s="19"/>
      <c r="AC51" s="19"/>
      <c r="AD51" s="20"/>
      <c r="AE51" s="19"/>
      <c r="AF51" s="19"/>
      <c r="AG51" s="19"/>
      <c r="AH51" s="19"/>
      <c r="AI51" s="19"/>
      <c r="AJ51" s="19"/>
      <c r="AK51" s="19"/>
      <c r="AL51" s="19"/>
      <c r="AM51" s="19"/>
      <c r="AN51" s="19"/>
      <c r="AO51" s="20"/>
      <c r="AP51" s="20"/>
      <c r="AQ51" s="20"/>
      <c r="AR51" s="20"/>
      <c r="AS51" s="20"/>
      <c r="AT51" s="19"/>
      <c r="AU51" s="19"/>
      <c r="AV51" s="19"/>
      <c r="AW51" s="19"/>
      <c r="AX51" s="19"/>
      <c r="AY51" s="19"/>
      <c r="AZ51" s="19"/>
      <c r="BA51" s="19"/>
      <c r="BB51" s="19"/>
      <c r="BC51" s="19"/>
    </row>
    <row r="52" spans="2:58" ht="38.450000000000003" customHeight="1" thickBot="1">
      <c r="B52" s="19"/>
      <c r="C52" s="142" t="s">
        <v>81</v>
      </c>
      <c r="D52" s="142"/>
      <c r="E52" s="142"/>
      <c r="F52" s="142"/>
      <c r="G52" s="142"/>
      <c r="H52" s="142"/>
      <c r="I52" s="142"/>
      <c r="J52" s="142"/>
      <c r="K52" s="142"/>
      <c r="L52" s="142"/>
      <c r="M52" s="142"/>
      <c r="N52" s="142"/>
      <c r="O52" s="142"/>
      <c r="P52" s="142"/>
      <c r="Q52" s="19"/>
      <c r="R52" s="19"/>
      <c r="S52" s="20"/>
      <c r="T52" s="19"/>
      <c r="U52" s="19"/>
      <c r="V52" s="19"/>
      <c r="W52" s="19"/>
      <c r="X52" s="19"/>
      <c r="Y52" s="19"/>
      <c r="Z52" s="19"/>
      <c r="AA52" s="19"/>
      <c r="AB52" s="19"/>
      <c r="AC52" s="19"/>
      <c r="AD52" s="20"/>
      <c r="AE52" s="19"/>
      <c r="AF52" s="19"/>
      <c r="AG52" s="19"/>
      <c r="AH52" s="19"/>
      <c r="AI52" s="19"/>
      <c r="AJ52" s="19"/>
      <c r="AK52" s="19"/>
      <c r="AL52" s="19"/>
      <c r="AM52" s="19"/>
      <c r="AN52" s="19"/>
      <c r="AO52" s="20"/>
      <c r="AP52" s="20"/>
      <c r="AQ52" s="20"/>
      <c r="AR52" s="20"/>
      <c r="AS52" s="20"/>
      <c r="AT52" s="19"/>
      <c r="AU52" s="19"/>
      <c r="AV52" s="19"/>
      <c r="AW52" s="19"/>
      <c r="AX52" s="19"/>
      <c r="AY52" s="19"/>
      <c r="AZ52" s="19"/>
      <c r="BA52" s="19"/>
      <c r="BB52" s="19"/>
      <c r="BC52" s="19"/>
    </row>
    <row r="53" spans="2:58" ht="19.350000000000001" customHeight="1" thickBot="1">
      <c r="B53" s="19"/>
      <c r="C53" s="143" t="s">
        <v>49</v>
      </c>
      <c r="D53" s="144"/>
      <c r="E53" s="144"/>
      <c r="F53" s="144"/>
      <c r="G53" s="144"/>
      <c r="H53" s="144"/>
      <c r="I53" s="144"/>
      <c r="J53" s="144"/>
      <c r="K53" s="145"/>
      <c r="L53" s="146" t="s">
        <v>52</v>
      </c>
      <c r="M53" s="144"/>
      <c r="N53" s="144"/>
      <c r="O53" s="144"/>
      <c r="P53" s="144"/>
      <c r="Q53" s="144"/>
      <c r="R53" s="144"/>
      <c r="S53" s="144"/>
      <c r="T53" s="144"/>
      <c r="U53" s="144"/>
      <c r="V53" s="144"/>
      <c r="W53" s="144"/>
      <c r="X53" s="144"/>
      <c r="Y53" s="144"/>
      <c r="Z53" s="144"/>
      <c r="AA53" s="144"/>
      <c r="AB53" s="144"/>
      <c r="AC53" s="144"/>
      <c r="AD53" s="147"/>
      <c r="AE53" s="148" t="s">
        <v>67</v>
      </c>
      <c r="AF53" s="149"/>
      <c r="AG53" s="149"/>
      <c r="AH53" s="149"/>
      <c r="AI53" s="149"/>
      <c r="AJ53" s="149"/>
      <c r="AK53" s="149"/>
      <c r="AL53" s="149"/>
      <c r="AM53" s="149"/>
      <c r="AN53" s="149"/>
      <c r="AO53" s="149"/>
      <c r="AP53" s="149"/>
      <c r="AQ53" s="149"/>
      <c r="AR53" s="149"/>
      <c r="AS53" s="149"/>
      <c r="AT53" s="149"/>
      <c r="AU53" s="149"/>
      <c r="AV53" s="149"/>
      <c r="AW53" s="149"/>
      <c r="AX53" s="149"/>
      <c r="AY53" s="149"/>
      <c r="AZ53" s="150"/>
      <c r="BA53" s="140" t="s">
        <v>80</v>
      </c>
      <c r="BB53" s="141"/>
      <c r="BC53" s="21"/>
      <c r="BD53" s="1"/>
      <c r="BE53" s="1"/>
      <c r="BF53" s="1"/>
    </row>
    <row r="54" spans="2:58" ht="20.45" customHeight="1">
      <c r="B54" s="22" t="str">
        <f t="shared" ref="B54:B63" si="21">IF($Z$8&gt;=$C54,IF($Z$8&lt;=$H54,"〇",""),"")</f>
        <v/>
      </c>
      <c r="C54" s="136">
        <v>1</v>
      </c>
      <c r="D54" s="137"/>
      <c r="E54" s="137"/>
      <c r="F54" s="138" t="s">
        <v>50</v>
      </c>
      <c r="G54" s="138"/>
      <c r="H54" s="137">
        <v>550999</v>
      </c>
      <c r="I54" s="137"/>
      <c r="J54" s="138" t="s">
        <v>51</v>
      </c>
      <c r="K54" s="139"/>
      <c r="L54" s="23"/>
      <c r="M54" s="103"/>
      <c r="N54" s="103">
        <v>0</v>
      </c>
      <c r="O54" s="172" t="s">
        <v>53</v>
      </c>
      <c r="P54" s="172"/>
      <c r="Q54" s="172"/>
      <c r="R54" s="172"/>
      <c r="S54" s="172"/>
      <c r="T54" s="95"/>
      <c r="U54" s="24"/>
      <c r="V54" s="24"/>
      <c r="W54" s="24"/>
      <c r="X54" s="25"/>
      <c r="Y54" s="25"/>
      <c r="Z54" s="25"/>
      <c r="AA54" s="25"/>
      <c r="AB54" s="25"/>
      <c r="AC54" s="25"/>
      <c r="AD54" s="26"/>
      <c r="AE54" s="104"/>
      <c r="AF54" s="114" t="str">
        <f>IF($B54="","",$N54)</f>
        <v/>
      </c>
      <c r="AG54" s="114"/>
      <c r="AH54" s="32" t="s">
        <v>14</v>
      </c>
      <c r="AI54" s="27"/>
      <c r="AJ54" s="27"/>
      <c r="AK54" s="27"/>
      <c r="AL54" s="27"/>
      <c r="AM54" s="27"/>
      <c r="AN54" s="27"/>
      <c r="AO54" s="28"/>
      <c r="AP54" s="28"/>
      <c r="AQ54" s="28"/>
      <c r="AR54" s="28"/>
      <c r="AS54" s="28"/>
      <c r="AT54" s="27"/>
      <c r="AU54" s="27"/>
      <c r="AV54" s="27"/>
      <c r="AW54" s="27"/>
      <c r="AX54" s="27"/>
      <c r="AY54" s="27"/>
      <c r="AZ54" s="29"/>
      <c r="BA54" s="86" t="str">
        <f>IF($B54="","",AF54)</f>
        <v/>
      </c>
      <c r="BB54" s="85" t="s">
        <v>65</v>
      </c>
      <c r="BC54" s="21"/>
      <c r="BD54" s="1"/>
      <c r="BE54" s="1"/>
      <c r="BF54" s="1"/>
    </row>
    <row r="55" spans="2:58" ht="20.45" customHeight="1">
      <c r="B55" s="22" t="str">
        <f t="shared" si="21"/>
        <v/>
      </c>
      <c r="C55" s="128">
        <v>551000</v>
      </c>
      <c r="D55" s="129"/>
      <c r="E55" s="129"/>
      <c r="F55" s="130" t="s">
        <v>50</v>
      </c>
      <c r="G55" s="130"/>
      <c r="H55" s="129">
        <v>1618999</v>
      </c>
      <c r="I55" s="129"/>
      <c r="J55" s="130" t="s">
        <v>51</v>
      </c>
      <c r="K55" s="131"/>
      <c r="L55" s="30"/>
      <c r="M55" s="59" t="s">
        <v>54</v>
      </c>
      <c r="N55" s="87">
        <v>550000</v>
      </c>
      <c r="O55" s="116" t="s">
        <v>53</v>
      </c>
      <c r="P55" s="116"/>
      <c r="Q55" s="116"/>
      <c r="R55" s="116"/>
      <c r="S55" s="116"/>
      <c r="T55" s="32"/>
      <c r="U55" s="32"/>
      <c r="V55" s="32"/>
      <c r="W55" s="32"/>
      <c r="X55" s="34"/>
      <c r="Y55" s="34"/>
      <c r="Z55" s="34"/>
      <c r="AA55" s="34"/>
      <c r="AB55" s="34"/>
      <c r="AC55" s="34"/>
      <c r="AD55" s="35"/>
      <c r="AE55" s="36" t="s">
        <v>66</v>
      </c>
      <c r="AF55" s="115" t="str">
        <f>IF($B55="","",$Z$8)</f>
        <v/>
      </c>
      <c r="AG55" s="115"/>
      <c r="AH55" s="116" t="s">
        <v>68</v>
      </c>
      <c r="AI55" s="116"/>
      <c r="AJ55" s="113">
        <f>N55</f>
        <v>550000</v>
      </c>
      <c r="AK55" s="113"/>
      <c r="AL55" s="32" t="s">
        <v>65</v>
      </c>
      <c r="AM55" s="32" t="s">
        <v>71</v>
      </c>
      <c r="AN55" s="114" t="str">
        <f>IF($B55="","",AF55-AJ55)</f>
        <v/>
      </c>
      <c r="AO55" s="114"/>
      <c r="AP55" s="33" t="s">
        <v>65</v>
      </c>
      <c r="AQ55" s="33"/>
      <c r="AR55" s="33"/>
      <c r="AS55" s="33"/>
      <c r="AT55" s="32"/>
      <c r="AU55" s="32"/>
      <c r="AV55" s="32"/>
      <c r="AW55" s="32"/>
      <c r="AX55" s="32"/>
      <c r="AY55" s="32"/>
      <c r="AZ55" s="38"/>
      <c r="BA55" s="86" t="str">
        <f>AN55</f>
        <v/>
      </c>
      <c r="BB55" s="88" t="s">
        <v>65</v>
      </c>
      <c r="BC55" s="21"/>
      <c r="BD55" s="1"/>
      <c r="BE55" s="1"/>
      <c r="BF55" s="1"/>
    </row>
    <row r="56" spans="2:58" ht="20.45" customHeight="1">
      <c r="B56" s="22" t="str">
        <f t="shared" si="21"/>
        <v/>
      </c>
      <c r="C56" s="128">
        <v>1619000</v>
      </c>
      <c r="D56" s="129"/>
      <c r="E56" s="129"/>
      <c r="F56" s="130" t="s">
        <v>50</v>
      </c>
      <c r="G56" s="130"/>
      <c r="H56" s="129">
        <v>1619999</v>
      </c>
      <c r="I56" s="129"/>
      <c r="J56" s="130" t="s">
        <v>51</v>
      </c>
      <c r="K56" s="131"/>
      <c r="L56" s="39"/>
      <c r="M56" s="32"/>
      <c r="N56" s="87">
        <v>1069000</v>
      </c>
      <c r="O56" s="116" t="s">
        <v>53</v>
      </c>
      <c r="P56" s="116"/>
      <c r="Q56" s="116"/>
      <c r="R56" s="116"/>
      <c r="S56" s="116"/>
      <c r="T56" s="32"/>
      <c r="U56" s="32"/>
      <c r="V56" s="32"/>
      <c r="W56" s="32"/>
      <c r="X56" s="34"/>
      <c r="Y56" s="34"/>
      <c r="Z56" s="34"/>
      <c r="AA56" s="34"/>
      <c r="AB56" s="34"/>
      <c r="AC56" s="34"/>
      <c r="AD56" s="35"/>
      <c r="AE56" s="40"/>
      <c r="AF56" s="114" t="str">
        <f>IF($B56="","",$N56)</f>
        <v/>
      </c>
      <c r="AG56" s="114"/>
      <c r="AH56" s="32" t="s">
        <v>14</v>
      </c>
      <c r="AI56" s="32"/>
      <c r="AJ56" s="32"/>
      <c r="AK56" s="32"/>
      <c r="AL56" s="32"/>
      <c r="AM56" s="32"/>
      <c r="AN56" s="32"/>
      <c r="AO56" s="33"/>
      <c r="AP56" s="33"/>
      <c r="AQ56" s="33"/>
      <c r="AR56" s="33"/>
      <c r="AS56" s="33"/>
      <c r="AT56" s="32"/>
      <c r="AU56" s="32"/>
      <c r="AV56" s="32"/>
      <c r="AW56" s="32"/>
      <c r="AX56" s="32"/>
      <c r="AY56" s="32"/>
      <c r="AZ56" s="38"/>
      <c r="BA56" s="86" t="str">
        <f>IF($B56="","",AF56)</f>
        <v/>
      </c>
      <c r="BB56" s="88" t="s">
        <v>65</v>
      </c>
      <c r="BC56" s="21"/>
      <c r="BD56" s="1"/>
      <c r="BE56" s="1"/>
      <c r="BF56" s="1"/>
    </row>
    <row r="57" spans="2:58" ht="20.45" customHeight="1">
      <c r="B57" s="22" t="str">
        <f t="shared" si="21"/>
        <v/>
      </c>
      <c r="C57" s="128">
        <v>1620000</v>
      </c>
      <c r="D57" s="129"/>
      <c r="E57" s="129"/>
      <c r="F57" s="130" t="s">
        <v>50</v>
      </c>
      <c r="G57" s="130"/>
      <c r="H57" s="129">
        <v>1621999</v>
      </c>
      <c r="I57" s="129"/>
      <c r="J57" s="130" t="s">
        <v>51</v>
      </c>
      <c r="K57" s="131"/>
      <c r="L57" s="39"/>
      <c r="M57" s="32"/>
      <c r="N57" s="87">
        <v>1070000</v>
      </c>
      <c r="O57" s="116" t="s">
        <v>53</v>
      </c>
      <c r="P57" s="116"/>
      <c r="Q57" s="116"/>
      <c r="R57" s="116"/>
      <c r="S57" s="116"/>
      <c r="T57" s="32"/>
      <c r="U57" s="32"/>
      <c r="V57" s="32"/>
      <c r="W57" s="32"/>
      <c r="X57" s="34"/>
      <c r="Y57" s="34"/>
      <c r="Z57" s="34"/>
      <c r="AA57" s="34"/>
      <c r="AB57" s="34"/>
      <c r="AC57" s="34"/>
      <c r="AD57" s="35"/>
      <c r="AE57" s="40"/>
      <c r="AF57" s="114" t="str">
        <f t="shared" ref="AF57:AF59" si="22">IF($B57="","",$N57)</f>
        <v/>
      </c>
      <c r="AG57" s="114"/>
      <c r="AH57" s="32" t="s">
        <v>14</v>
      </c>
      <c r="AI57" s="32"/>
      <c r="AJ57" s="32"/>
      <c r="AK57" s="32"/>
      <c r="AL57" s="32"/>
      <c r="AM57" s="32"/>
      <c r="AN57" s="32"/>
      <c r="AO57" s="33"/>
      <c r="AP57" s="33"/>
      <c r="AQ57" s="33"/>
      <c r="AR57" s="33"/>
      <c r="AS57" s="33"/>
      <c r="AT57" s="32"/>
      <c r="AU57" s="32"/>
      <c r="AV57" s="32"/>
      <c r="AW57" s="32"/>
      <c r="AX57" s="32"/>
      <c r="AY57" s="32"/>
      <c r="AZ57" s="38"/>
      <c r="BA57" s="86" t="str">
        <f>IF($B57="","",AF57)</f>
        <v/>
      </c>
      <c r="BB57" s="88" t="s">
        <v>65</v>
      </c>
      <c r="BC57" s="21"/>
      <c r="BD57" s="1"/>
      <c r="BE57" s="1"/>
      <c r="BF57" s="1"/>
    </row>
    <row r="58" spans="2:58" ht="20.45" customHeight="1">
      <c r="B58" s="22" t="str">
        <f t="shared" si="21"/>
        <v/>
      </c>
      <c r="C58" s="128">
        <v>1622000</v>
      </c>
      <c r="D58" s="129"/>
      <c r="E58" s="129"/>
      <c r="F58" s="130" t="s">
        <v>50</v>
      </c>
      <c r="G58" s="130"/>
      <c r="H58" s="129">
        <v>1623999</v>
      </c>
      <c r="I58" s="129"/>
      <c r="J58" s="130" t="s">
        <v>51</v>
      </c>
      <c r="K58" s="131"/>
      <c r="L58" s="39"/>
      <c r="M58" s="32"/>
      <c r="N58" s="87">
        <v>1072000</v>
      </c>
      <c r="O58" s="116" t="s">
        <v>53</v>
      </c>
      <c r="P58" s="116"/>
      <c r="Q58" s="116"/>
      <c r="R58" s="116"/>
      <c r="S58" s="116"/>
      <c r="T58" s="32"/>
      <c r="U58" s="32"/>
      <c r="V58" s="32"/>
      <c r="W58" s="32"/>
      <c r="X58" s="34"/>
      <c r="Y58" s="34"/>
      <c r="Z58" s="34"/>
      <c r="AA58" s="34"/>
      <c r="AB58" s="34"/>
      <c r="AC58" s="34"/>
      <c r="AD58" s="35"/>
      <c r="AE58" s="40"/>
      <c r="AF58" s="114" t="str">
        <f t="shared" si="22"/>
        <v/>
      </c>
      <c r="AG58" s="114"/>
      <c r="AH58" s="32" t="s">
        <v>14</v>
      </c>
      <c r="AI58" s="32"/>
      <c r="AJ58" s="32"/>
      <c r="AK58" s="32"/>
      <c r="AL58" s="32"/>
      <c r="AM58" s="32"/>
      <c r="AN58" s="32"/>
      <c r="AO58" s="33"/>
      <c r="AP58" s="33"/>
      <c r="AQ58" s="33"/>
      <c r="AR58" s="33"/>
      <c r="AS58" s="33"/>
      <c r="AT58" s="32"/>
      <c r="AU58" s="32"/>
      <c r="AV58" s="32"/>
      <c r="AW58" s="32"/>
      <c r="AX58" s="32"/>
      <c r="AY58" s="32"/>
      <c r="AZ58" s="38"/>
      <c r="BA58" s="86" t="str">
        <f>IF($B58="","",AF58)</f>
        <v/>
      </c>
      <c r="BB58" s="88" t="s">
        <v>65</v>
      </c>
      <c r="BC58" s="21"/>
      <c r="BD58" s="1"/>
      <c r="BE58" s="1"/>
      <c r="BF58" s="1"/>
    </row>
    <row r="59" spans="2:58" ht="20.45" customHeight="1">
      <c r="B59" s="22" t="str">
        <f t="shared" si="21"/>
        <v/>
      </c>
      <c r="C59" s="128">
        <v>1624000</v>
      </c>
      <c r="D59" s="129"/>
      <c r="E59" s="129"/>
      <c r="F59" s="130" t="s">
        <v>50</v>
      </c>
      <c r="G59" s="130"/>
      <c r="H59" s="129">
        <v>1627999</v>
      </c>
      <c r="I59" s="129"/>
      <c r="J59" s="130" t="s">
        <v>51</v>
      </c>
      <c r="K59" s="131"/>
      <c r="L59" s="39"/>
      <c r="M59" s="32"/>
      <c r="N59" s="87">
        <v>1074000</v>
      </c>
      <c r="O59" s="116" t="s">
        <v>53</v>
      </c>
      <c r="P59" s="116"/>
      <c r="Q59" s="116"/>
      <c r="R59" s="116"/>
      <c r="S59" s="116"/>
      <c r="T59" s="32"/>
      <c r="U59" s="32"/>
      <c r="V59" s="32"/>
      <c r="W59" s="32"/>
      <c r="X59" s="34"/>
      <c r="Y59" s="34"/>
      <c r="Z59" s="34"/>
      <c r="AA59" s="34"/>
      <c r="AB59" s="34"/>
      <c r="AC59" s="34"/>
      <c r="AD59" s="35"/>
      <c r="AE59" s="40"/>
      <c r="AF59" s="114" t="str">
        <f t="shared" si="22"/>
        <v/>
      </c>
      <c r="AG59" s="114"/>
      <c r="AH59" s="32" t="s">
        <v>14</v>
      </c>
      <c r="AI59" s="32"/>
      <c r="AJ59" s="32"/>
      <c r="AK59" s="32"/>
      <c r="AL59" s="32"/>
      <c r="AM59" s="32"/>
      <c r="AN59" s="32"/>
      <c r="AO59" s="33"/>
      <c r="AP59" s="33"/>
      <c r="AQ59" s="33"/>
      <c r="AR59" s="33"/>
      <c r="AS59" s="33"/>
      <c r="AT59" s="32"/>
      <c r="AU59" s="32"/>
      <c r="AV59" s="32"/>
      <c r="AW59" s="32"/>
      <c r="AX59" s="32"/>
      <c r="AY59" s="32"/>
      <c r="AZ59" s="38"/>
      <c r="BA59" s="86" t="str">
        <f>IF($B59="","",AF59)</f>
        <v/>
      </c>
      <c r="BB59" s="88" t="s">
        <v>65</v>
      </c>
      <c r="BC59" s="21"/>
      <c r="BD59" s="1"/>
      <c r="BE59" s="1"/>
      <c r="BF59" s="1"/>
    </row>
    <row r="60" spans="2:58" ht="20.45" customHeight="1">
      <c r="B60" s="22" t="str">
        <f t="shared" si="21"/>
        <v/>
      </c>
      <c r="C60" s="128">
        <v>1628000</v>
      </c>
      <c r="D60" s="129"/>
      <c r="E60" s="129"/>
      <c r="F60" s="130" t="s">
        <v>50</v>
      </c>
      <c r="G60" s="130"/>
      <c r="H60" s="129">
        <v>1799999</v>
      </c>
      <c r="I60" s="129"/>
      <c r="J60" s="130" t="s">
        <v>51</v>
      </c>
      <c r="K60" s="131"/>
      <c r="L60" s="151" t="s">
        <v>94</v>
      </c>
      <c r="M60" s="133"/>
      <c r="N60" s="133"/>
      <c r="O60" s="133"/>
      <c r="P60" s="133"/>
      <c r="Q60" s="116" t="s">
        <v>55</v>
      </c>
      <c r="R60" s="116"/>
      <c r="S60" s="60" t="s">
        <v>56</v>
      </c>
      <c r="T60" s="32"/>
      <c r="U60" s="32" t="s">
        <v>57</v>
      </c>
      <c r="V60" s="134" t="s">
        <v>58</v>
      </c>
      <c r="W60" s="134"/>
      <c r="X60" s="134"/>
      <c r="Y60" s="134"/>
      <c r="Z60" s="134"/>
      <c r="AA60" s="134"/>
      <c r="AB60" s="134"/>
      <c r="AC60" s="134"/>
      <c r="AD60" s="135"/>
      <c r="AE60" s="36" t="s">
        <v>66</v>
      </c>
      <c r="AF60" s="115" t="str">
        <f>IF($B60="","",$Z$8)</f>
        <v/>
      </c>
      <c r="AG60" s="115"/>
      <c r="AH60" s="116" t="s">
        <v>69</v>
      </c>
      <c r="AI60" s="116"/>
      <c r="AJ60" s="32">
        <v>4</v>
      </c>
      <c r="AK60" s="32" t="s">
        <v>70</v>
      </c>
      <c r="AL60" s="32" t="s">
        <v>72</v>
      </c>
      <c r="AM60" s="112" t="str">
        <f t="shared" ref="AM60:AM61" si="23">IF($B60="","",ROUNDDOWN(AF60/AJ60,-3))</f>
        <v/>
      </c>
      <c r="AN60" s="112"/>
      <c r="AO60" s="113" t="s">
        <v>90</v>
      </c>
      <c r="AP60" s="113"/>
      <c r="AQ60" s="37" t="s">
        <v>56</v>
      </c>
      <c r="AR60" s="31" t="s">
        <v>72</v>
      </c>
      <c r="AS60" s="89" t="str">
        <f>AM60</f>
        <v/>
      </c>
      <c r="AT60" s="87" t="s">
        <v>73</v>
      </c>
      <c r="AU60" s="90">
        <v>2.4</v>
      </c>
      <c r="AV60" s="64" t="s">
        <v>74</v>
      </c>
      <c r="AW60" s="91">
        <v>100000</v>
      </c>
      <c r="AX60" s="64" t="s">
        <v>71</v>
      </c>
      <c r="AY60" s="98" t="str">
        <f>IF($B60="","",AS60*AU60+AW60)</f>
        <v/>
      </c>
      <c r="AZ60" s="88" t="s">
        <v>65</v>
      </c>
      <c r="BA60" s="92" t="str">
        <f>AY60</f>
        <v/>
      </c>
      <c r="BB60" s="88" t="s">
        <v>65</v>
      </c>
      <c r="BC60" s="21"/>
      <c r="BD60" s="1"/>
      <c r="BE60" s="1"/>
      <c r="BF60" s="1"/>
    </row>
    <row r="61" spans="2:58" ht="20.45" customHeight="1">
      <c r="B61" s="22" t="str">
        <f t="shared" si="21"/>
        <v/>
      </c>
      <c r="C61" s="128">
        <v>1800000</v>
      </c>
      <c r="D61" s="129"/>
      <c r="E61" s="129"/>
      <c r="F61" s="130" t="s">
        <v>50</v>
      </c>
      <c r="G61" s="130"/>
      <c r="H61" s="129">
        <v>3599999</v>
      </c>
      <c r="I61" s="129"/>
      <c r="J61" s="130" t="s">
        <v>51</v>
      </c>
      <c r="K61" s="131"/>
      <c r="L61" s="151" t="s">
        <v>95</v>
      </c>
      <c r="M61" s="133"/>
      <c r="N61" s="133"/>
      <c r="O61" s="133"/>
      <c r="P61" s="133"/>
      <c r="Q61" s="116" t="s">
        <v>55</v>
      </c>
      <c r="R61" s="116"/>
      <c r="S61" s="60" t="s">
        <v>56</v>
      </c>
      <c r="T61" s="32"/>
      <c r="U61" s="32" t="s">
        <v>57</v>
      </c>
      <c r="V61" s="134" t="s">
        <v>59</v>
      </c>
      <c r="W61" s="134"/>
      <c r="X61" s="134"/>
      <c r="Y61" s="134"/>
      <c r="Z61" s="134"/>
      <c r="AA61" s="134"/>
      <c r="AB61" s="134"/>
      <c r="AC61" s="134"/>
      <c r="AD61" s="135"/>
      <c r="AE61" s="36" t="s">
        <v>66</v>
      </c>
      <c r="AF61" s="115" t="str">
        <f>IF($B61="","",$Z$8)</f>
        <v/>
      </c>
      <c r="AG61" s="115"/>
      <c r="AH61" s="116" t="s">
        <v>69</v>
      </c>
      <c r="AI61" s="116"/>
      <c r="AJ61" s="32">
        <v>4</v>
      </c>
      <c r="AK61" s="32" t="s">
        <v>71</v>
      </c>
      <c r="AL61" s="32" t="s">
        <v>72</v>
      </c>
      <c r="AM61" s="112" t="str">
        <f t="shared" si="23"/>
        <v/>
      </c>
      <c r="AN61" s="112"/>
      <c r="AO61" s="113" t="s">
        <v>90</v>
      </c>
      <c r="AP61" s="113"/>
      <c r="AQ61" s="37" t="s">
        <v>56</v>
      </c>
      <c r="AR61" s="31" t="s">
        <v>72</v>
      </c>
      <c r="AS61" s="89" t="str">
        <f t="shared" ref="AS61:AS62" si="24">AM61</f>
        <v/>
      </c>
      <c r="AT61" s="87" t="s">
        <v>73</v>
      </c>
      <c r="AU61" s="90">
        <v>2.8</v>
      </c>
      <c r="AV61" s="64" t="s">
        <v>75</v>
      </c>
      <c r="AW61" s="91">
        <v>80000</v>
      </c>
      <c r="AX61" s="64" t="s">
        <v>71</v>
      </c>
      <c r="AY61" s="98" t="str">
        <f>IF($B61="","",AS61*AU61-AW61)</f>
        <v/>
      </c>
      <c r="AZ61" s="88" t="s">
        <v>65</v>
      </c>
      <c r="BA61" s="92" t="str">
        <f t="shared" ref="BA61:BA62" si="25">AY61</f>
        <v/>
      </c>
      <c r="BB61" s="88" t="s">
        <v>65</v>
      </c>
      <c r="BC61" s="21"/>
      <c r="BD61" s="1"/>
      <c r="BE61" s="1"/>
      <c r="BF61" s="1"/>
    </row>
    <row r="62" spans="2:58" ht="20.45" customHeight="1">
      <c r="B62" s="22" t="str">
        <f t="shared" si="21"/>
        <v/>
      </c>
      <c r="C62" s="128">
        <v>3600000</v>
      </c>
      <c r="D62" s="129"/>
      <c r="E62" s="129"/>
      <c r="F62" s="130" t="s">
        <v>50</v>
      </c>
      <c r="G62" s="130"/>
      <c r="H62" s="129">
        <v>6599999</v>
      </c>
      <c r="I62" s="129"/>
      <c r="J62" s="130" t="s">
        <v>51</v>
      </c>
      <c r="K62" s="131"/>
      <c r="L62" s="151" t="s">
        <v>96</v>
      </c>
      <c r="M62" s="133"/>
      <c r="N62" s="133"/>
      <c r="O62" s="133"/>
      <c r="P62" s="133"/>
      <c r="Q62" s="116" t="s">
        <v>55</v>
      </c>
      <c r="R62" s="116"/>
      <c r="S62" s="60" t="s">
        <v>56</v>
      </c>
      <c r="T62" s="32"/>
      <c r="U62" s="32" t="s">
        <v>57</v>
      </c>
      <c r="V62" s="134" t="s">
        <v>60</v>
      </c>
      <c r="W62" s="134"/>
      <c r="X62" s="134"/>
      <c r="Y62" s="134"/>
      <c r="Z62" s="134"/>
      <c r="AA62" s="134"/>
      <c r="AB62" s="134"/>
      <c r="AC62" s="134"/>
      <c r="AD62" s="135"/>
      <c r="AE62" s="36" t="s">
        <v>66</v>
      </c>
      <c r="AF62" s="115" t="str">
        <f>IF($B62="","",$Z$8)</f>
        <v/>
      </c>
      <c r="AG62" s="115"/>
      <c r="AH62" s="116" t="s">
        <v>69</v>
      </c>
      <c r="AI62" s="116"/>
      <c r="AJ62" s="32">
        <v>4</v>
      </c>
      <c r="AK62" s="32" t="s">
        <v>71</v>
      </c>
      <c r="AL62" s="32" t="s">
        <v>72</v>
      </c>
      <c r="AM62" s="112" t="str">
        <f>IF($B62="","",ROUNDDOWN(AF62/AJ62,-3))</f>
        <v/>
      </c>
      <c r="AN62" s="112"/>
      <c r="AO62" s="113" t="s">
        <v>90</v>
      </c>
      <c r="AP62" s="113"/>
      <c r="AQ62" s="37" t="s">
        <v>56</v>
      </c>
      <c r="AR62" s="31" t="s">
        <v>72</v>
      </c>
      <c r="AS62" s="89" t="str">
        <f t="shared" si="24"/>
        <v/>
      </c>
      <c r="AT62" s="87" t="s">
        <v>73</v>
      </c>
      <c r="AU62" s="90">
        <v>3.2</v>
      </c>
      <c r="AV62" s="64" t="s">
        <v>75</v>
      </c>
      <c r="AW62" s="91">
        <v>440000</v>
      </c>
      <c r="AX62" s="64" t="s">
        <v>71</v>
      </c>
      <c r="AY62" s="98" t="str">
        <f>IF($B62="","",AS62*AU62-AW62)</f>
        <v/>
      </c>
      <c r="AZ62" s="88" t="s">
        <v>65</v>
      </c>
      <c r="BA62" s="92" t="str">
        <f t="shared" si="25"/>
        <v/>
      </c>
      <c r="BB62" s="88" t="s">
        <v>65</v>
      </c>
      <c r="BC62" s="21"/>
      <c r="BD62" s="1"/>
      <c r="BE62" s="1"/>
      <c r="BF62" s="1"/>
    </row>
    <row r="63" spans="2:58" ht="20.45" customHeight="1">
      <c r="B63" s="22" t="str">
        <f t="shared" si="21"/>
        <v/>
      </c>
      <c r="C63" s="128">
        <v>6600000</v>
      </c>
      <c r="D63" s="129"/>
      <c r="E63" s="129"/>
      <c r="F63" s="130" t="s">
        <v>50</v>
      </c>
      <c r="G63" s="130"/>
      <c r="H63" s="129">
        <v>8499999</v>
      </c>
      <c r="I63" s="129"/>
      <c r="J63" s="130" t="s">
        <v>51</v>
      </c>
      <c r="K63" s="131"/>
      <c r="L63" s="39"/>
      <c r="M63" s="133" t="s">
        <v>63</v>
      </c>
      <c r="N63" s="133"/>
      <c r="O63" s="113">
        <v>1100000</v>
      </c>
      <c r="P63" s="113"/>
      <c r="Q63" s="116" t="s">
        <v>53</v>
      </c>
      <c r="R63" s="116"/>
      <c r="S63" s="116"/>
      <c r="T63" s="116"/>
      <c r="U63" s="116"/>
      <c r="V63" s="32"/>
      <c r="W63" s="32"/>
      <c r="X63" s="34"/>
      <c r="Y63" s="34"/>
      <c r="Z63" s="34"/>
      <c r="AA63" s="34"/>
      <c r="AB63" s="34"/>
      <c r="AC63" s="34"/>
      <c r="AD63" s="35"/>
      <c r="AE63" s="36" t="s">
        <v>66</v>
      </c>
      <c r="AF63" s="115" t="str">
        <f>IF($B63="","",$Z$8)</f>
        <v/>
      </c>
      <c r="AG63" s="115"/>
      <c r="AH63" s="116" t="s">
        <v>76</v>
      </c>
      <c r="AI63" s="116"/>
      <c r="AJ63" s="32">
        <v>90</v>
      </c>
      <c r="AK63" s="32" t="s">
        <v>77</v>
      </c>
      <c r="AL63" s="32" t="s">
        <v>78</v>
      </c>
      <c r="AM63" s="132">
        <f>O63</f>
        <v>1100000</v>
      </c>
      <c r="AN63" s="132"/>
      <c r="AO63" s="41" t="s">
        <v>65</v>
      </c>
      <c r="AP63" s="33" t="s">
        <v>71</v>
      </c>
      <c r="AQ63" s="114" t="str">
        <f>IF($B63="","",AF63/100*AJ63-AM63)</f>
        <v/>
      </c>
      <c r="AR63" s="114"/>
      <c r="AS63" s="41" t="s">
        <v>65</v>
      </c>
      <c r="AT63" s="32"/>
      <c r="AU63" s="32"/>
      <c r="AV63" s="32"/>
      <c r="AW63" s="32"/>
      <c r="AX63" s="32"/>
      <c r="AY63" s="32"/>
      <c r="AZ63" s="38"/>
      <c r="BA63" s="86" t="str">
        <f>AQ63</f>
        <v/>
      </c>
      <c r="BB63" s="88" t="s">
        <v>65</v>
      </c>
      <c r="BC63" s="21"/>
      <c r="BD63" s="1"/>
      <c r="BE63" s="1"/>
      <c r="BF63" s="1"/>
    </row>
    <row r="64" spans="2:58" ht="20.45" customHeight="1" thickBot="1">
      <c r="B64" s="22" t="str">
        <f>IF($Z$8&gt;=$C64,"〇","")</f>
        <v/>
      </c>
      <c r="C64" s="119">
        <v>8500000</v>
      </c>
      <c r="D64" s="120"/>
      <c r="E64" s="120"/>
      <c r="F64" s="121" t="s">
        <v>50</v>
      </c>
      <c r="G64" s="121"/>
      <c r="H64" s="120"/>
      <c r="I64" s="120"/>
      <c r="J64" s="121"/>
      <c r="K64" s="122"/>
      <c r="L64" s="42"/>
      <c r="M64" s="43"/>
      <c r="N64" s="44" t="s">
        <v>64</v>
      </c>
      <c r="O64" s="127">
        <v>1950000</v>
      </c>
      <c r="P64" s="127"/>
      <c r="Q64" s="274" t="s">
        <v>53</v>
      </c>
      <c r="R64" s="274"/>
      <c r="S64" s="274"/>
      <c r="T64" s="274"/>
      <c r="U64" s="274"/>
      <c r="V64" s="43"/>
      <c r="W64" s="43"/>
      <c r="X64" s="46"/>
      <c r="Y64" s="46"/>
      <c r="Z64" s="46"/>
      <c r="AA64" s="46"/>
      <c r="AB64" s="46"/>
      <c r="AC64" s="46"/>
      <c r="AD64" s="47"/>
      <c r="AE64" s="48" t="s">
        <v>66</v>
      </c>
      <c r="AF64" s="108" t="str">
        <f>IF($B64="","",$Z$8)</f>
        <v/>
      </c>
      <c r="AG64" s="108"/>
      <c r="AH64" s="109" t="s">
        <v>68</v>
      </c>
      <c r="AI64" s="109"/>
      <c r="AJ64" s="110">
        <f>O64</f>
        <v>1950000</v>
      </c>
      <c r="AK64" s="110"/>
      <c r="AL64" s="49" t="s">
        <v>65</v>
      </c>
      <c r="AM64" s="43" t="s">
        <v>70</v>
      </c>
      <c r="AN64" s="111" t="str">
        <f>IF($B64="","",AF64-AJ64)</f>
        <v/>
      </c>
      <c r="AO64" s="111"/>
      <c r="AP64" s="49" t="s">
        <v>65</v>
      </c>
      <c r="AQ64" s="45"/>
      <c r="AR64" s="45"/>
      <c r="AS64" s="45"/>
      <c r="AT64" s="43"/>
      <c r="AU64" s="43"/>
      <c r="AV64" s="43"/>
      <c r="AW64" s="43"/>
      <c r="AX64" s="43"/>
      <c r="AY64" s="43"/>
      <c r="AZ64" s="50"/>
      <c r="BA64" s="93" t="str">
        <f>AN64</f>
        <v/>
      </c>
      <c r="BB64" s="94" t="s">
        <v>65</v>
      </c>
      <c r="BC64" s="21"/>
      <c r="BD64" s="1"/>
      <c r="BE64" s="1"/>
      <c r="BF64" s="1"/>
    </row>
    <row r="65" spans="2:55">
      <c r="B65" s="19"/>
      <c r="C65" s="117"/>
      <c r="D65" s="117"/>
      <c r="E65" s="117"/>
      <c r="F65" s="118"/>
      <c r="G65" s="118"/>
      <c r="H65" s="117"/>
      <c r="I65" s="117"/>
      <c r="J65" s="118"/>
      <c r="K65" s="118"/>
      <c r="L65" s="19"/>
      <c r="M65" s="19"/>
      <c r="N65" s="19"/>
      <c r="O65" s="19"/>
      <c r="P65" s="19"/>
      <c r="Q65" s="19"/>
      <c r="R65" s="19"/>
      <c r="S65" s="20"/>
      <c r="T65" s="19"/>
      <c r="U65" s="19"/>
      <c r="V65" s="19"/>
      <c r="W65" s="19"/>
      <c r="X65" s="19"/>
      <c r="Y65" s="19"/>
      <c r="Z65" s="19"/>
      <c r="AA65" s="19"/>
      <c r="AB65" s="19"/>
      <c r="AC65" s="19"/>
      <c r="AD65" s="20"/>
      <c r="AE65" s="19"/>
      <c r="AF65" s="19"/>
      <c r="AG65" s="19"/>
      <c r="AH65" s="19"/>
      <c r="AI65" s="19"/>
      <c r="AJ65" s="19"/>
      <c r="AK65" s="19"/>
      <c r="AL65" s="19"/>
      <c r="AM65" s="19"/>
      <c r="AN65" s="19"/>
      <c r="AO65" s="20"/>
      <c r="AP65" s="20"/>
      <c r="AQ65" s="20"/>
      <c r="AR65" s="20"/>
      <c r="AS65" s="20"/>
      <c r="AT65" s="19"/>
      <c r="AU65" s="19"/>
      <c r="AV65" s="19"/>
      <c r="AW65" s="19"/>
      <c r="AX65" s="19"/>
      <c r="AY65" s="19"/>
      <c r="AZ65" s="19"/>
      <c r="BA65" s="51">
        <f>SUM(BA54:BA64)</f>
        <v>0</v>
      </c>
      <c r="BB65" s="19"/>
      <c r="BC65" s="19"/>
    </row>
    <row r="66" spans="2:55">
      <c r="B66" s="19"/>
      <c r="C66" s="20"/>
      <c r="D66" s="19"/>
      <c r="E66" s="19"/>
      <c r="F66" s="19"/>
      <c r="G66" s="19"/>
      <c r="H66" s="19"/>
      <c r="I66" s="19"/>
      <c r="J66" s="20"/>
      <c r="K66" s="19"/>
      <c r="L66" s="19"/>
      <c r="M66" s="19"/>
      <c r="N66" s="19"/>
      <c r="O66" s="19"/>
      <c r="P66" s="19"/>
      <c r="Q66" s="19"/>
      <c r="R66" s="19"/>
      <c r="S66" s="20"/>
      <c r="T66" s="19"/>
      <c r="U66" s="19"/>
      <c r="V66" s="19"/>
      <c r="W66" s="19"/>
      <c r="X66" s="19"/>
      <c r="Y66" s="19"/>
      <c r="Z66" s="19"/>
      <c r="AA66" s="19"/>
      <c r="AB66" s="19"/>
      <c r="AC66" s="19"/>
      <c r="AD66" s="20"/>
      <c r="AE66" s="19"/>
      <c r="AF66" s="19"/>
      <c r="AG66" s="19"/>
      <c r="AH66" s="19"/>
      <c r="AI66" s="19"/>
      <c r="AJ66" s="19"/>
      <c r="AK66" s="19"/>
      <c r="AL66" s="19"/>
      <c r="AM66" s="19"/>
      <c r="AN66" s="19"/>
      <c r="AO66" s="20"/>
      <c r="AP66" s="20"/>
      <c r="AQ66" s="20"/>
      <c r="AR66" s="20"/>
      <c r="AS66" s="20"/>
      <c r="AT66" s="19"/>
      <c r="AU66" s="19"/>
      <c r="AV66" s="19"/>
      <c r="AW66" s="19"/>
      <c r="AX66" s="19"/>
      <c r="AY66" s="19"/>
      <c r="AZ66" s="19"/>
      <c r="BA66" s="19"/>
      <c r="BB66" s="19"/>
      <c r="BC66" s="19"/>
    </row>
  </sheetData>
  <sheetProtection sheet="1" objects="1" scenarios="1"/>
  <protectedRanges>
    <protectedRange sqref="AS4" name="配偶者の年齢"/>
    <protectedRange sqref="AF10" name="配偶者の給与所得以外の所得の合計額"/>
    <protectedRange sqref="Z8" name="配偶者の収入金額"/>
    <protectedRange sqref="L10" name="あなたの給与所得以外の所得の合計額"/>
    <protectedRange sqref="G8" name="あなたの収入金額"/>
  </protectedRanges>
  <mergeCells count="292">
    <mergeCell ref="J47:K47"/>
    <mergeCell ref="C44:E44"/>
    <mergeCell ref="F44:G44"/>
    <mergeCell ref="H44:I44"/>
    <mergeCell ref="J44:K44"/>
    <mergeCell ref="C45:E45"/>
    <mergeCell ref="F45:G45"/>
    <mergeCell ref="H45:I45"/>
    <mergeCell ref="R14:AL14"/>
    <mergeCell ref="Q64:U64"/>
    <mergeCell ref="O54:S54"/>
    <mergeCell ref="O55:S55"/>
    <mergeCell ref="O56:S56"/>
    <mergeCell ref="O57:S57"/>
    <mergeCell ref="O58:S58"/>
    <mergeCell ref="O59:S59"/>
    <mergeCell ref="Q63:U63"/>
    <mergeCell ref="L60:P60"/>
    <mergeCell ref="L61:P61"/>
    <mergeCell ref="L62:P62"/>
    <mergeCell ref="R20:R22"/>
    <mergeCell ref="R23:S23"/>
    <mergeCell ref="N21:N22"/>
    <mergeCell ref="C37:P37"/>
    <mergeCell ref="N19:O19"/>
    <mergeCell ref="N20:O20"/>
    <mergeCell ref="C43:E43"/>
    <mergeCell ref="F43:G43"/>
    <mergeCell ref="H43:I43"/>
    <mergeCell ref="J43:K43"/>
    <mergeCell ref="O42:S42"/>
    <mergeCell ref="O43:S43"/>
    <mergeCell ref="B2:O2"/>
    <mergeCell ref="AP11:AT12"/>
    <mergeCell ref="AP10:AT10"/>
    <mergeCell ref="AP9:AT9"/>
    <mergeCell ref="AP7:AT8"/>
    <mergeCell ref="AF8:AK9"/>
    <mergeCell ref="AF10:AK11"/>
    <mergeCell ref="T18:U19"/>
    <mergeCell ref="V18:W19"/>
    <mergeCell ref="X18:Y19"/>
    <mergeCell ref="T17:AO17"/>
    <mergeCell ref="Z18:AO18"/>
    <mergeCell ref="B4:O4"/>
    <mergeCell ref="R4:AL4"/>
    <mergeCell ref="R17:S19"/>
    <mergeCell ref="C10:F11"/>
    <mergeCell ref="B10:B11"/>
    <mergeCell ref="B7:F7"/>
    <mergeCell ref="G7:K7"/>
    <mergeCell ref="R2:T2"/>
    <mergeCell ref="L7:O7"/>
    <mergeCell ref="B8:B9"/>
    <mergeCell ref="AN4:AR4"/>
    <mergeCell ref="AT4:AU4"/>
    <mergeCell ref="AV7:AV9"/>
    <mergeCell ref="AV10:AV12"/>
    <mergeCell ref="AL19:AM19"/>
    <mergeCell ref="AN19:AO19"/>
    <mergeCell ref="G10:K11"/>
    <mergeCell ref="R10:R11"/>
    <mergeCell ref="S10:Y11"/>
    <mergeCell ref="AL10:AL11"/>
    <mergeCell ref="O12:O13"/>
    <mergeCell ref="L12:N13"/>
    <mergeCell ref="B12:K13"/>
    <mergeCell ref="O10:O11"/>
    <mergeCell ref="L10:N11"/>
    <mergeCell ref="R8:R9"/>
    <mergeCell ref="S8:Y9"/>
    <mergeCell ref="O8:O9"/>
    <mergeCell ref="L8:N9"/>
    <mergeCell ref="K8:K9"/>
    <mergeCell ref="G8:J9"/>
    <mergeCell ref="R7:Y7"/>
    <mergeCell ref="Z7:AE7"/>
    <mergeCell ref="AF7:AL7"/>
    <mergeCell ref="AR21:AS22"/>
    <mergeCell ref="AR20:AT20"/>
    <mergeCell ref="Z10:AE11"/>
    <mergeCell ref="Z8:AD9"/>
    <mergeCell ref="AE8:AE9"/>
    <mergeCell ref="AL8:AL9"/>
    <mergeCell ref="AU7:AU8"/>
    <mergeCell ref="AU11:AU12"/>
    <mergeCell ref="AN13:AQ13"/>
    <mergeCell ref="AT13:AV13"/>
    <mergeCell ref="Z19:AA19"/>
    <mergeCell ref="AB19:AC19"/>
    <mergeCell ref="AD19:AE19"/>
    <mergeCell ref="AF19:AG19"/>
    <mergeCell ref="AH19:AI19"/>
    <mergeCell ref="AJ19:AK19"/>
    <mergeCell ref="AO7:AO8"/>
    <mergeCell ref="AO11:AO12"/>
    <mergeCell ref="AN7:AN12"/>
    <mergeCell ref="C8:F9"/>
    <mergeCell ref="R12:AD13"/>
    <mergeCell ref="AE12:AE13"/>
    <mergeCell ref="B17:B22"/>
    <mergeCell ref="L17:L20"/>
    <mergeCell ref="K17:K20"/>
    <mergeCell ref="N17:O17"/>
    <mergeCell ref="N18:O18"/>
    <mergeCell ref="O39:S39"/>
    <mergeCell ref="T23:W23"/>
    <mergeCell ref="X23:AO23"/>
    <mergeCell ref="B23:G23"/>
    <mergeCell ref="C39:E39"/>
    <mergeCell ref="F39:G39"/>
    <mergeCell ref="H39:I39"/>
    <mergeCell ref="J39:K39"/>
    <mergeCell ref="C38:K38"/>
    <mergeCell ref="C42:E42"/>
    <mergeCell ref="F42:G42"/>
    <mergeCell ref="H42:I42"/>
    <mergeCell ref="J42:K42"/>
    <mergeCell ref="C40:E40"/>
    <mergeCell ref="F40:G40"/>
    <mergeCell ref="H40:I40"/>
    <mergeCell ref="J40:K40"/>
    <mergeCell ref="C41:E41"/>
    <mergeCell ref="F41:G41"/>
    <mergeCell ref="H41:I41"/>
    <mergeCell ref="J41:K41"/>
    <mergeCell ref="J45:K45"/>
    <mergeCell ref="C50:E50"/>
    <mergeCell ref="F50:G50"/>
    <mergeCell ref="H50:I50"/>
    <mergeCell ref="J50:K50"/>
    <mergeCell ref="C51:E51"/>
    <mergeCell ref="F51:G51"/>
    <mergeCell ref="H51:I51"/>
    <mergeCell ref="J51:K51"/>
    <mergeCell ref="C48:E48"/>
    <mergeCell ref="F48:G48"/>
    <mergeCell ref="H48:I48"/>
    <mergeCell ref="J48:K48"/>
    <mergeCell ref="C49:E49"/>
    <mergeCell ref="F49:G49"/>
    <mergeCell ref="H49:I49"/>
    <mergeCell ref="J49:K49"/>
    <mergeCell ref="C46:E46"/>
    <mergeCell ref="F46:G46"/>
    <mergeCell ref="H46:I46"/>
    <mergeCell ref="J46:K46"/>
    <mergeCell ref="C47:E47"/>
    <mergeCell ref="F47:G47"/>
    <mergeCell ref="H47:I47"/>
    <mergeCell ref="O48:P48"/>
    <mergeCell ref="O49:P49"/>
    <mergeCell ref="L38:AD38"/>
    <mergeCell ref="AF40:AG40"/>
    <mergeCell ref="AF47:AG47"/>
    <mergeCell ref="AF48:AG48"/>
    <mergeCell ref="AE38:AZ38"/>
    <mergeCell ref="Q47:R47"/>
    <mergeCell ref="V47:AD47"/>
    <mergeCell ref="V46:AD46"/>
    <mergeCell ref="V45:AD45"/>
    <mergeCell ref="Q45:R45"/>
    <mergeCell ref="Q46:R46"/>
    <mergeCell ref="AO45:AP45"/>
    <mergeCell ref="AO46:AP46"/>
    <mergeCell ref="AO47:AP47"/>
    <mergeCell ref="O40:S40"/>
    <mergeCell ref="O41:S41"/>
    <mergeCell ref="O44:S44"/>
    <mergeCell ref="L45:P45"/>
    <mergeCell ref="L46:P46"/>
    <mergeCell ref="L47:P47"/>
    <mergeCell ref="Q48:U48"/>
    <mergeCell ref="Q49:U49"/>
    <mergeCell ref="C54:E54"/>
    <mergeCell ref="F54:G54"/>
    <mergeCell ref="H54:I54"/>
    <mergeCell ref="J54:K54"/>
    <mergeCell ref="BA38:BB38"/>
    <mergeCell ref="C52:P52"/>
    <mergeCell ref="C53:K53"/>
    <mergeCell ref="L53:AD53"/>
    <mergeCell ref="AE53:AZ53"/>
    <mergeCell ref="BA53:BB53"/>
    <mergeCell ref="AH48:AI48"/>
    <mergeCell ref="AM48:AN48"/>
    <mergeCell ref="AQ48:AR48"/>
    <mergeCell ref="AF49:AG49"/>
    <mergeCell ref="AH49:AI49"/>
    <mergeCell ref="AJ49:AK49"/>
    <mergeCell ref="AN49:AO49"/>
    <mergeCell ref="AH47:AI47"/>
    <mergeCell ref="AM45:AN45"/>
    <mergeCell ref="AM46:AN46"/>
    <mergeCell ref="AM47:AN47"/>
    <mergeCell ref="AN40:AO40"/>
    <mergeCell ref="AH40:AI40"/>
    <mergeCell ref="M48:N48"/>
    <mergeCell ref="C57:E57"/>
    <mergeCell ref="F57:G57"/>
    <mergeCell ref="H57:I57"/>
    <mergeCell ref="J57:K57"/>
    <mergeCell ref="C58:E58"/>
    <mergeCell ref="F58:G58"/>
    <mergeCell ref="H58:I58"/>
    <mergeCell ref="J58:K58"/>
    <mergeCell ref="AH55:AI55"/>
    <mergeCell ref="C56:E56"/>
    <mergeCell ref="F56:G56"/>
    <mergeCell ref="H56:I56"/>
    <mergeCell ref="J56:K56"/>
    <mergeCell ref="C55:E55"/>
    <mergeCell ref="F55:G55"/>
    <mergeCell ref="H55:I55"/>
    <mergeCell ref="J55:K55"/>
    <mergeCell ref="AF55:AG55"/>
    <mergeCell ref="AF56:AG56"/>
    <mergeCell ref="AF57:AG57"/>
    <mergeCell ref="AF58:AG58"/>
    <mergeCell ref="Q60:R60"/>
    <mergeCell ref="V60:AD60"/>
    <mergeCell ref="AF60:AG60"/>
    <mergeCell ref="AH60:AI60"/>
    <mergeCell ref="C59:E59"/>
    <mergeCell ref="F59:G59"/>
    <mergeCell ref="H59:I59"/>
    <mergeCell ref="J59:K59"/>
    <mergeCell ref="C60:E60"/>
    <mergeCell ref="F60:G60"/>
    <mergeCell ref="H60:I60"/>
    <mergeCell ref="J60:K60"/>
    <mergeCell ref="AF59:AG59"/>
    <mergeCell ref="C61:E61"/>
    <mergeCell ref="F61:G61"/>
    <mergeCell ref="H61:I61"/>
    <mergeCell ref="J61:K61"/>
    <mergeCell ref="Q61:R61"/>
    <mergeCell ref="V61:AD61"/>
    <mergeCell ref="AF61:AG61"/>
    <mergeCell ref="AH61:AI61"/>
    <mergeCell ref="Q62:R62"/>
    <mergeCell ref="V62:AD62"/>
    <mergeCell ref="AF62:AG62"/>
    <mergeCell ref="AH62:AI62"/>
    <mergeCell ref="C65:E65"/>
    <mergeCell ref="F65:G65"/>
    <mergeCell ref="H65:I65"/>
    <mergeCell ref="J65:K65"/>
    <mergeCell ref="C64:E64"/>
    <mergeCell ref="F64:G64"/>
    <mergeCell ref="H64:I64"/>
    <mergeCell ref="J64:K64"/>
    <mergeCell ref="AR18:AS19"/>
    <mergeCell ref="O64:P64"/>
    <mergeCell ref="AM62:AN62"/>
    <mergeCell ref="C62:E62"/>
    <mergeCell ref="F62:G62"/>
    <mergeCell ref="H62:I62"/>
    <mergeCell ref="J62:K62"/>
    <mergeCell ref="O63:P63"/>
    <mergeCell ref="AF63:AG63"/>
    <mergeCell ref="AH63:AI63"/>
    <mergeCell ref="AM63:AN63"/>
    <mergeCell ref="C63:E63"/>
    <mergeCell ref="F63:G63"/>
    <mergeCell ref="H63:I63"/>
    <mergeCell ref="J63:K63"/>
    <mergeCell ref="M63:N63"/>
    <mergeCell ref="AR17:AT17"/>
    <mergeCell ref="AF64:AG64"/>
    <mergeCell ref="AH64:AI64"/>
    <mergeCell ref="AJ64:AK64"/>
    <mergeCell ref="AN64:AO64"/>
    <mergeCell ref="AM60:AN60"/>
    <mergeCell ref="AM61:AN61"/>
    <mergeCell ref="AJ55:AK55"/>
    <mergeCell ref="AN55:AO55"/>
    <mergeCell ref="AJ40:AK40"/>
    <mergeCell ref="AF45:AG45"/>
    <mergeCell ref="AH45:AI45"/>
    <mergeCell ref="AF46:AG46"/>
    <mergeCell ref="AH46:AI46"/>
    <mergeCell ref="AO60:AP60"/>
    <mergeCell ref="AO61:AP61"/>
    <mergeCell ref="AO62:AP62"/>
    <mergeCell ref="AQ63:AR63"/>
    <mergeCell ref="AF41:AG41"/>
    <mergeCell ref="AF42:AG42"/>
    <mergeCell ref="AF43:AG43"/>
    <mergeCell ref="AF44:AG44"/>
    <mergeCell ref="AF39:AG39"/>
    <mergeCell ref="AF54:AG54"/>
  </mergeCells>
  <phoneticPr fontId="2"/>
  <conditionalFormatting sqref="C17:C22">
    <cfRule type="cellIs" dxfId="83" priority="84" operator="equal">
      <formula>"☑"</formula>
    </cfRule>
  </conditionalFormatting>
  <conditionalFormatting sqref="S20:S22">
    <cfRule type="cellIs" dxfId="82" priority="83" operator="equal">
      <formula>$N$18</formula>
    </cfRule>
  </conditionalFormatting>
  <conditionalFormatting sqref="AO7:AO12">
    <cfRule type="cellIs" dxfId="81" priority="82" operator="equal">
      <formula>"☑"</formula>
    </cfRule>
  </conditionalFormatting>
  <conditionalFormatting sqref="AF13">
    <cfRule type="cellIs" dxfId="80" priority="3" operator="equal">
      <formula>AF$15</formula>
    </cfRule>
    <cfRule type="cellIs" dxfId="79" priority="81" operator="equal">
      <formula>0</formula>
    </cfRule>
  </conditionalFormatting>
  <conditionalFormatting sqref="T18:U19">
    <cfRule type="cellIs" dxfId="78" priority="80" operator="equal">
      <formula>$AS$13</formula>
    </cfRule>
  </conditionalFormatting>
  <conditionalFormatting sqref="V18:Y19">
    <cfRule type="cellIs" dxfId="77" priority="79" operator="equal">
      <formula>$AS$13</formula>
    </cfRule>
  </conditionalFormatting>
  <conditionalFormatting sqref="T20">
    <cfRule type="cellIs" dxfId="76" priority="78" operator="equal">
      <formula>T26</formula>
    </cfRule>
  </conditionalFormatting>
  <conditionalFormatting sqref="U20">
    <cfRule type="cellIs" dxfId="75" priority="77" operator="equal">
      <formula>U26</formula>
    </cfRule>
  </conditionalFormatting>
  <conditionalFormatting sqref="T21">
    <cfRule type="cellIs" dxfId="74" priority="76" operator="equal">
      <formula>T27</formula>
    </cfRule>
  </conditionalFormatting>
  <conditionalFormatting sqref="U21">
    <cfRule type="cellIs" dxfId="73" priority="75" operator="equal">
      <formula>U27</formula>
    </cfRule>
  </conditionalFormatting>
  <conditionalFormatting sqref="T22">
    <cfRule type="cellIs" dxfId="72" priority="74" operator="equal">
      <formula>T28</formula>
    </cfRule>
  </conditionalFormatting>
  <conditionalFormatting sqref="U22">
    <cfRule type="cellIs" dxfId="71" priority="73" operator="equal">
      <formula>U28</formula>
    </cfRule>
  </conditionalFormatting>
  <conditionalFormatting sqref="V20">
    <cfRule type="cellIs" dxfId="70" priority="72" operator="equal">
      <formula>V26</formula>
    </cfRule>
  </conditionalFormatting>
  <conditionalFormatting sqref="W20">
    <cfRule type="cellIs" dxfId="69" priority="71" operator="equal">
      <formula>W26</formula>
    </cfRule>
  </conditionalFormatting>
  <conditionalFormatting sqref="V21">
    <cfRule type="cellIs" dxfId="68" priority="70" operator="equal">
      <formula>V27</formula>
    </cfRule>
  </conditionalFormatting>
  <conditionalFormatting sqref="W21">
    <cfRule type="cellIs" dxfId="67" priority="69" operator="equal">
      <formula>W27</formula>
    </cfRule>
  </conditionalFormatting>
  <conditionalFormatting sqref="V22">
    <cfRule type="cellIs" dxfId="66" priority="68" operator="equal">
      <formula>V28</formula>
    </cfRule>
  </conditionalFormatting>
  <conditionalFormatting sqref="W22">
    <cfRule type="cellIs" dxfId="65" priority="67" operator="equal">
      <formula>W28</formula>
    </cfRule>
  </conditionalFormatting>
  <conditionalFormatting sqref="X20">
    <cfRule type="cellIs" dxfId="64" priority="66" operator="equal">
      <formula>X26</formula>
    </cfRule>
  </conditionalFormatting>
  <conditionalFormatting sqref="Y20">
    <cfRule type="cellIs" dxfId="63" priority="65" operator="equal">
      <formula>Y26</formula>
    </cfRule>
  </conditionalFormatting>
  <conditionalFormatting sqref="X21">
    <cfRule type="cellIs" dxfId="62" priority="64" operator="equal">
      <formula>X27</formula>
    </cfRule>
  </conditionalFormatting>
  <conditionalFormatting sqref="Y21">
    <cfRule type="cellIs" dxfId="61" priority="63" operator="equal">
      <formula>Y27</formula>
    </cfRule>
  </conditionalFormatting>
  <conditionalFormatting sqref="X22">
    <cfRule type="cellIs" dxfId="60" priority="62" operator="equal">
      <formula>X28</formula>
    </cfRule>
  </conditionalFormatting>
  <conditionalFormatting sqref="Y22">
    <cfRule type="cellIs" dxfId="59" priority="61" operator="equal">
      <formula>Y28</formula>
    </cfRule>
  </conditionalFormatting>
  <conditionalFormatting sqref="Z20">
    <cfRule type="cellIs" dxfId="58" priority="60" operator="equal">
      <formula>Z26</formula>
    </cfRule>
  </conditionalFormatting>
  <conditionalFormatting sqref="AA20">
    <cfRule type="cellIs" dxfId="57" priority="59" operator="equal">
      <formula>AA26</formula>
    </cfRule>
  </conditionalFormatting>
  <conditionalFormatting sqref="Z21">
    <cfRule type="cellIs" dxfId="56" priority="58" operator="equal">
      <formula>Z27</formula>
    </cfRule>
  </conditionalFormatting>
  <conditionalFormatting sqref="AA21">
    <cfRule type="cellIs" dxfId="55" priority="57" operator="equal">
      <formula>AA27</formula>
    </cfRule>
  </conditionalFormatting>
  <conditionalFormatting sqref="Z22">
    <cfRule type="cellIs" dxfId="54" priority="56" operator="equal">
      <formula>Z28</formula>
    </cfRule>
  </conditionalFormatting>
  <conditionalFormatting sqref="AA22">
    <cfRule type="cellIs" dxfId="53" priority="55" operator="equal">
      <formula>AA28</formula>
    </cfRule>
  </conditionalFormatting>
  <conditionalFormatting sqref="AB20">
    <cfRule type="cellIs" dxfId="52" priority="54" operator="equal">
      <formula>AB26</formula>
    </cfRule>
  </conditionalFormatting>
  <conditionalFormatting sqref="AC20">
    <cfRule type="cellIs" dxfId="51" priority="53" operator="equal">
      <formula>AC26</formula>
    </cfRule>
  </conditionalFormatting>
  <conditionalFormatting sqref="AB21">
    <cfRule type="cellIs" dxfId="50" priority="52" operator="equal">
      <formula>AB27</formula>
    </cfRule>
  </conditionalFormatting>
  <conditionalFormatting sqref="AC21">
    <cfRule type="cellIs" dxfId="49" priority="51" operator="equal">
      <formula>AC27</formula>
    </cfRule>
  </conditionalFormatting>
  <conditionalFormatting sqref="AB22">
    <cfRule type="cellIs" dxfId="48" priority="50" operator="equal">
      <formula>AB28</formula>
    </cfRule>
  </conditionalFormatting>
  <conditionalFormatting sqref="AC22">
    <cfRule type="cellIs" dxfId="47" priority="49" operator="equal">
      <formula>AC28</formula>
    </cfRule>
  </conditionalFormatting>
  <conditionalFormatting sqref="AD20">
    <cfRule type="cellIs" dxfId="46" priority="48" operator="equal">
      <formula>AD26</formula>
    </cfRule>
  </conditionalFormatting>
  <conditionalFormatting sqref="AE20">
    <cfRule type="cellIs" dxfId="45" priority="47" operator="equal">
      <formula>AE26</formula>
    </cfRule>
  </conditionalFormatting>
  <conditionalFormatting sqref="AD21">
    <cfRule type="cellIs" dxfId="44" priority="46" operator="equal">
      <formula>AD27</formula>
    </cfRule>
  </conditionalFormatting>
  <conditionalFormatting sqref="AE21">
    <cfRule type="cellIs" dxfId="43" priority="45" operator="equal">
      <formula>AE27</formula>
    </cfRule>
  </conditionalFormatting>
  <conditionalFormatting sqref="AD22">
    <cfRule type="cellIs" dxfId="42" priority="44" operator="equal">
      <formula>AD28</formula>
    </cfRule>
  </conditionalFormatting>
  <conditionalFormatting sqref="AE22">
    <cfRule type="cellIs" dxfId="41" priority="43" operator="equal">
      <formula>AE28</formula>
    </cfRule>
  </conditionalFormatting>
  <conditionalFormatting sqref="AF20">
    <cfRule type="cellIs" dxfId="40" priority="42" operator="equal">
      <formula>AF26</formula>
    </cfRule>
  </conditionalFormatting>
  <conditionalFormatting sqref="AG20">
    <cfRule type="cellIs" dxfId="39" priority="41" operator="equal">
      <formula>AG26</formula>
    </cfRule>
  </conditionalFormatting>
  <conditionalFormatting sqref="AF21">
    <cfRule type="cellIs" dxfId="38" priority="40" operator="equal">
      <formula>AF27</formula>
    </cfRule>
  </conditionalFormatting>
  <conditionalFormatting sqref="AG21">
    <cfRule type="cellIs" dxfId="37" priority="39" operator="equal">
      <formula>AG27</formula>
    </cfRule>
  </conditionalFormatting>
  <conditionalFormatting sqref="AF22">
    <cfRule type="cellIs" dxfId="36" priority="38" operator="equal">
      <formula>AF28</formula>
    </cfRule>
  </conditionalFormatting>
  <conditionalFormatting sqref="AG22">
    <cfRule type="cellIs" dxfId="35" priority="37" operator="equal">
      <formula>AG28</formula>
    </cfRule>
  </conditionalFormatting>
  <conditionalFormatting sqref="AH20">
    <cfRule type="cellIs" dxfId="34" priority="36" operator="equal">
      <formula>AH26</formula>
    </cfRule>
  </conditionalFormatting>
  <conditionalFormatting sqref="AI20">
    <cfRule type="cellIs" dxfId="33" priority="35" operator="equal">
      <formula>AI26</formula>
    </cfRule>
  </conditionalFormatting>
  <conditionalFormatting sqref="AH21">
    <cfRule type="cellIs" dxfId="32" priority="34" operator="equal">
      <formula>AH27</formula>
    </cfRule>
  </conditionalFormatting>
  <conditionalFormatting sqref="AI21">
    <cfRule type="cellIs" dxfId="31" priority="33" operator="equal">
      <formula>AI27</formula>
    </cfRule>
  </conditionalFormatting>
  <conditionalFormatting sqref="AH22">
    <cfRule type="cellIs" dxfId="30" priority="32" operator="equal">
      <formula>AH28</formula>
    </cfRule>
  </conditionalFormatting>
  <conditionalFormatting sqref="AI22">
    <cfRule type="cellIs" dxfId="29" priority="31" operator="equal">
      <formula>AI28</formula>
    </cfRule>
  </conditionalFormatting>
  <conditionalFormatting sqref="AJ20">
    <cfRule type="cellIs" dxfId="28" priority="30" operator="equal">
      <formula>AJ26</formula>
    </cfRule>
  </conditionalFormatting>
  <conditionalFormatting sqref="AK20">
    <cfRule type="cellIs" dxfId="27" priority="29" operator="equal">
      <formula>AK26</formula>
    </cfRule>
  </conditionalFormatting>
  <conditionalFormatting sqref="AJ21">
    <cfRule type="cellIs" dxfId="26" priority="28" operator="equal">
      <formula>AJ27</formula>
    </cfRule>
  </conditionalFormatting>
  <conditionalFormatting sqref="AK21">
    <cfRule type="cellIs" dxfId="25" priority="27" operator="equal">
      <formula>AK27</formula>
    </cfRule>
  </conditionalFormatting>
  <conditionalFormatting sqref="AJ22">
    <cfRule type="cellIs" dxfId="24" priority="26" operator="equal">
      <formula>AJ28</formula>
    </cfRule>
  </conditionalFormatting>
  <conditionalFormatting sqref="AK22">
    <cfRule type="cellIs" dxfId="23" priority="25" operator="equal">
      <formula>AK28</formula>
    </cfRule>
  </conditionalFormatting>
  <conditionalFormatting sqref="AL20">
    <cfRule type="cellIs" dxfId="22" priority="24" operator="equal">
      <formula>AL26</formula>
    </cfRule>
  </conditionalFormatting>
  <conditionalFormatting sqref="AM20">
    <cfRule type="cellIs" dxfId="21" priority="23" operator="equal">
      <formula>AM26</formula>
    </cfRule>
  </conditionalFormatting>
  <conditionalFormatting sqref="AL21">
    <cfRule type="cellIs" dxfId="20" priority="22" operator="equal">
      <formula>AL27</formula>
    </cfRule>
  </conditionalFormatting>
  <conditionalFormatting sqref="AM21">
    <cfRule type="cellIs" dxfId="19" priority="21" operator="equal">
      <formula>AM27</formula>
    </cfRule>
  </conditionalFormatting>
  <conditionalFormatting sqref="AL22">
    <cfRule type="cellIs" dxfId="18" priority="20" operator="equal">
      <formula>AL28</formula>
    </cfRule>
  </conditionalFormatting>
  <conditionalFormatting sqref="AM22">
    <cfRule type="cellIs" dxfId="17" priority="19" operator="equal">
      <formula>AM28</formula>
    </cfRule>
  </conditionalFormatting>
  <conditionalFormatting sqref="AN20">
    <cfRule type="cellIs" dxfId="16" priority="18" operator="equal">
      <formula>AN26</formula>
    </cfRule>
  </conditionalFormatting>
  <conditionalFormatting sqref="AO20">
    <cfRule type="cellIs" dxfId="15" priority="17" operator="equal">
      <formula>AO26</formula>
    </cfRule>
  </conditionalFormatting>
  <conditionalFormatting sqref="AN21">
    <cfRule type="cellIs" dxfId="14" priority="16" operator="equal">
      <formula>AN27</formula>
    </cfRule>
  </conditionalFormatting>
  <conditionalFormatting sqref="AO21">
    <cfRule type="cellIs" dxfId="13" priority="15" operator="equal">
      <formula>AO27</formula>
    </cfRule>
  </conditionalFormatting>
  <conditionalFormatting sqref="AN22">
    <cfRule type="cellIs" dxfId="12" priority="14" operator="equal">
      <formula>AN28</formula>
    </cfRule>
  </conditionalFormatting>
  <conditionalFormatting sqref="AO22">
    <cfRule type="cellIs" dxfId="11" priority="13" operator="equal">
      <formula>AO28</formula>
    </cfRule>
  </conditionalFormatting>
  <conditionalFormatting sqref="Z19:AA19">
    <cfRule type="cellIs" dxfId="10" priority="12" operator="equal">
      <formula>Z$16</formula>
    </cfRule>
  </conditionalFormatting>
  <conditionalFormatting sqref="AB19:AC19">
    <cfRule type="cellIs" dxfId="9" priority="11" operator="equal">
      <formula>AB$16</formula>
    </cfRule>
  </conditionalFormatting>
  <conditionalFormatting sqref="AN19:AO19">
    <cfRule type="cellIs" dxfId="8" priority="5" operator="equal">
      <formula>AN$16</formula>
    </cfRule>
  </conditionalFormatting>
  <conditionalFormatting sqref="AD19:AE19">
    <cfRule type="cellIs" dxfId="7" priority="10" operator="equal">
      <formula>AD$16</formula>
    </cfRule>
  </conditionalFormatting>
  <conditionalFormatting sqref="AF19:AG19">
    <cfRule type="cellIs" dxfId="6" priority="9" operator="equal">
      <formula>AF$16</formula>
    </cfRule>
  </conditionalFormatting>
  <conditionalFormatting sqref="AH19:AI19">
    <cfRule type="cellIs" dxfId="5" priority="8" operator="equal">
      <formula>AH$16</formula>
    </cfRule>
  </conditionalFormatting>
  <conditionalFormatting sqref="AJ19:AK19">
    <cfRule type="cellIs" dxfId="4" priority="7" operator="equal">
      <formula>AJ$16</formula>
    </cfRule>
  </conditionalFormatting>
  <conditionalFormatting sqref="AL19:AM19">
    <cfRule type="cellIs" dxfId="3" priority="6" operator="equal">
      <formula>AL$16</formula>
    </cfRule>
  </conditionalFormatting>
  <conditionalFormatting sqref="R14">
    <cfRule type="cellIs" dxfId="2" priority="4" operator="notEqual">
      <formula>""</formula>
    </cfRule>
  </conditionalFormatting>
  <conditionalFormatting sqref="AG13:AL13">
    <cfRule type="cellIs" dxfId="1" priority="1" operator="equal">
      <formula>AG$15</formula>
    </cfRule>
    <cfRule type="cellIs" dxfId="0" priority="2" operator="equal">
      <formula>0</formula>
    </cfRule>
  </conditionalFormatting>
  <printOptions horizontalCentered="1" verticalCentered="1"/>
  <pageMargins left="0.19685039370078741" right="0.19685039370078741" top="0.55118110236220474" bottom="0.19685039370078741" header="0.31496062992125984" footer="0.31496062992125984"/>
  <pageSetup paperSize="8" scale="67" orientation="landscape" r:id="rId1"/>
  <drawing r:id="rId2"/>
</worksheet>
</file>