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59002\Desktop\成長の記録\成長の記録エクセルソフト原本\"/>
    </mc:Choice>
  </mc:AlternateContent>
  <bookViews>
    <workbookView xWindow="0" yWindow="0" windowWidth="20448" windowHeight="7500"/>
  </bookViews>
  <sheets>
    <sheet name="プロフィール" sheetId="1" r:id="rId1"/>
    <sheet name="記入欄（プレ自閉）" sheetId="9" r:id="rId2"/>
    <sheet name="個別の指導計画参考" sheetId="7" r:id="rId3"/>
    <sheet name="計算" sheetId="3" state="hidden" r:id="rId4"/>
    <sheet name="できている項目" sheetId="10" state="hidden" r:id="rId5"/>
    <sheet name="次の目標" sheetId="5" state="hidden" r:id="rId6"/>
  </sheets>
  <definedNames>
    <definedName name="_xlnm.Print_Area" localSheetId="2">個別の指導計画参考!$A$1:$H$24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8" i="3" l="1"/>
  <c r="H74" i="3"/>
  <c r="H70" i="3"/>
  <c r="H66" i="3"/>
  <c r="H62" i="3"/>
  <c r="H58" i="3"/>
  <c r="H54" i="3"/>
  <c r="H50" i="3"/>
  <c r="H46" i="3"/>
  <c r="H42" i="3"/>
  <c r="H38" i="3"/>
  <c r="H34" i="3"/>
  <c r="H30" i="3"/>
  <c r="H27" i="3"/>
  <c r="H24" i="3"/>
  <c r="H21" i="3"/>
  <c r="H18" i="3"/>
  <c r="H14" i="3"/>
  <c r="H10" i="3"/>
  <c r="H6" i="3"/>
  <c r="U82" i="3"/>
  <c r="V82"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V6" i="3"/>
  <c r="U6" i="3"/>
  <c r="G6" i="1" l="1"/>
  <c r="F6" i="1" l="1"/>
  <c r="G4" i="3" l="1"/>
  <c r="G7" i="3" l="1"/>
  <c r="G8" i="3"/>
  <c r="G9" i="3"/>
  <c r="G10" i="3"/>
  <c r="H11" i="3" s="1"/>
  <c r="G11" i="3"/>
  <c r="G12" i="3"/>
  <c r="G13" i="3"/>
  <c r="G14" i="3"/>
  <c r="G15" i="3"/>
  <c r="G16" i="3"/>
  <c r="G17" i="3"/>
  <c r="G18" i="3"/>
  <c r="G19" i="3"/>
  <c r="G20" i="3"/>
  <c r="G21" i="3"/>
  <c r="H22" i="3" s="1"/>
  <c r="G22" i="3"/>
  <c r="G23" i="3"/>
  <c r="G24" i="3"/>
  <c r="G25" i="3"/>
  <c r="H26" i="3" s="1"/>
  <c r="G26" i="3"/>
  <c r="G27" i="3"/>
  <c r="G28" i="3"/>
  <c r="G29" i="3"/>
  <c r="G30" i="3"/>
  <c r="G31" i="3"/>
  <c r="G32" i="3"/>
  <c r="G33" i="3"/>
  <c r="G34" i="3"/>
  <c r="G35" i="3"/>
  <c r="G36" i="3"/>
  <c r="G37" i="3"/>
  <c r="G38" i="3"/>
  <c r="H39" i="3" s="1"/>
  <c r="G39" i="3"/>
  <c r="G40" i="3"/>
  <c r="G41" i="3"/>
  <c r="G42" i="3"/>
  <c r="G43" i="3"/>
  <c r="G44" i="3"/>
  <c r="G45" i="3"/>
  <c r="G46" i="3"/>
  <c r="H47" i="3" s="1"/>
  <c r="G47" i="3"/>
  <c r="G48" i="3"/>
  <c r="G49" i="3"/>
  <c r="G50" i="3"/>
  <c r="G51" i="3"/>
  <c r="G52" i="3"/>
  <c r="G53" i="3"/>
  <c r="G54" i="3"/>
  <c r="H55" i="3" s="1"/>
  <c r="G55" i="3"/>
  <c r="G56" i="3"/>
  <c r="G57" i="3"/>
  <c r="G58" i="3"/>
  <c r="H59" i="3" s="1"/>
  <c r="G59" i="3"/>
  <c r="G60" i="3"/>
  <c r="G61" i="3"/>
  <c r="G62" i="3"/>
  <c r="H63" i="3" s="1"/>
  <c r="G63" i="3"/>
  <c r="G64" i="3"/>
  <c r="G65" i="3"/>
  <c r="G66" i="3"/>
  <c r="G67" i="3"/>
  <c r="G68" i="3"/>
  <c r="G69" i="3"/>
  <c r="G70" i="3"/>
  <c r="H71" i="3" s="1"/>
  <c r="G71" i="3"/>
  <c r="G72" i="3"/>
  <c r="G73" i="3"/>
  <c r="G74" i="3"/>
  <c r="G75" i="3"/>
  <c r="G76" i="3"/>
  <c r="G77" i="3"/>
  <c r="G78" i="3"/>
  <c r="H79" i="3" s="1"/>
  <c r="G79" i="3"/>
  <c r="G80" i="3"/>
  <c r="G81" i="3"/>
  <c r="G6" i="3"/>
  <c r="H7" i="3" s="1"/>
  <c r="H80" i="3"/>
  <c r="H81" i="3"/>
  <c r="H76" i="3"/>
  <c r="H77" i="3"/>
  <c r="H72" i="3"/>
  <c r="H73" i="3"/>
  <c r="H68" i="3"/>
  <c r="H69" i="3"/>
  <c r="H67" i="3"/>
  <c r="H64" i="3"/>
  <c r="H65" i="3"/>
  <c r="H60" i="3"/>
  <c r="H61" i="3"/>
  <c r="H56" i="3"/>
  <c r="H57" i="3"/>
  <c r="H52" i="3"/>
  <c r="H53" i="3"/>
  <c r="H51" i="3"/>
  <c r="H48" i="3"/>
  <c r="H49" i="3"/>
  <c r="H44" i="3"/>
  <c r="H45" i="3"/>
  <c r="H40" i="3"/>
  <c r="H41" i="3"/>
  <c r="H36" i="3"/>
  <c r="H37" i="3"/>
  <c r="H35" i="3"/>
  <c r="H32" i="3"/>
  <c r="H33" i="3"/>
  <c r="H29" i="3"/>
  <c r="H28" i="3"/>
  <c r="H25" i="3"/>
  <c r="H23" i="3"/>
  <c r="H20" i="3"/>
  <c r="H16" i="3"/>
  <c r="H17" i="3"/>
  <c r="H12" i="3"/>
  <c r="H13" i="3"/>
  <c r="H8" i="3"/>
  <c r="H9" i="3"/>
  <c r="H19" i="3" l="1"/>
  <c r="H31" i="3"/>
  <c r="H15" i="3"/>
  <c r="H43" i="3"/>
  <c r="H75" i="3"/>
  <c r="E7" i="3"/>
  <c r="H5" i="3" l="1"/>
  <c r="H4" i="3"/>
  <c r="L10" i="3" l="1"/>
  <c r="K7" i="3"/>
  <c r="L7" i="3"/>
  <c r="K8" i="3"/>
  <c r="L8" i="3"/>
  <c r="K9" i="3"/>
  <c r="L9" i="3"/>
  <c r="K10" i="3"/>
  <c r="K11" i="3"/>
  <c r="L11" i="3"/>
  <c r="K12" i="3"/>
  <c r="L12" i="3"/>
  <c r="K13" i="3"/>
  <c r="L13" i="3"/>
  <c r="K14" i="3"/>
  <c r="L14" i="3"/>
  <c r="K15" i="3"/>
  <c r="L15" i="3"/>
  <c r="K16" i="3"/>
  <c r="L16" i="3"/>
  <c r="K17" i="3"/>
  <c r="L17" i="3"/>
  <c r="K18" i="3"/>
  <c r="L18" i="3"/>
  <c r="K19" i="3"/>
  <c r="L19" i="3"/>
  <c r="K20" i="3"/>
  <c r="L20" i="3"/>
  <c r="K21" i="3"/>
  <c r="L21" i="3"/>
  <c r="K22" i="3"/>
  <c r="L22" i="3"/>
  <c r="K23" i="3"/>
  <c r="L23" i="3"/>
  <c r="K24" i="3"/>
  <c r="L24" i="3"/>
  <c r="K25" i="3"/>
  <c r="L25" i="3"/>
  <c r="K26" i="3"/>
  <c r="L26" i="3"/>
  <c r="K27" i="3"/>
  <c r="L27" i="3"/>
  <c r="K28" i="3"/>
  <c r="L28" i="3"/>
  <c r="K29" i="3"/>
  <c r="L29" i="3"/>
  <c r="K30" i="3"/>
  <c r="L30" i="3"/>
  <c r="K31" i="3"/>
  <c r="L31" i="3"/>
  <c r="K32" i="3"/>
  <c r="L32" i="3"/>
  <c r="K33" i="3"/>
  <c r="L33" i="3"/>
  <c r="K34" i="3"/>
  <c r="L34" i="3"/>
  <c r="K35" i="3"/>
  <c r="L35" i="3"/>
  <c r="K36" i="3"/>
  <c r="L36" i="3"/>
  <c r="K37" i="3"/>
  <c r="L37" i="3"/>
  <c r="K38" i="3"/>
  <c r="L38" i="3"/>
  <c r="K39" i="3"/>
  <c r="L39" i="3"/>
  <c r="K40" i="3"/>
  <c r="L40" i="3"/>
  <c r="K41" i="3"/>
  <c r="L41" i="3"/>
  <c r="K42" i="3"/>
  <c r="L42" i="3"/>
  <c r="K43" i="3"/>
  <c r="L43" i="3"/>
  <c r="K44" i="3"/>
  <c r="L44" i="3"/>
  <c r="K45" i="3"/>
  <c r="L45" i="3"/>
  <c r="K46" i="3"/>
  <c r="L46" i="3"/>
  <c r="K47" i="3"/>
  <c r="L47" i="3"/>
  <c r="K48" i="3"/>
  <c r="L48" i="3"/>
  <c r="K49" i="3"/>
  <c r="L49" i="3"/>
  <c r="K50" i="3"/>
  <c r="L50" i="3"/>
  <c r="K51" i="3"/>
  <c r="L51" i="3"/>
  <c r="K52" i="3"/>
  <c r="L52" i="3"/>
  <c r="K53" i="3"/>
  <c r="L53" i="3"/>
  <c r="K54" i="3"/>
  <c r="L54" i="3"/>
  <c r="K55" i="3"/>
  <c r="L55" i="3"/>
  <c r="K56" i="3"/>
  <c r="L56" i="3"/>
  <c r="K57" i="3"/>
  <c r="L57" i="3"/>
  <c r="K58" i="3"/>
  <c r="L58" i="3"/>
  <c r="K59" i="3"/>
  <c r="L59" i="3"/>
  <c r="K60" i="3"/>
  <c r="L60" i="3"/>
  <c r="K61" i="3"/>
  <c r="L61" i="3"/>
  <c r="K62" i="3"/>
  <c r="L62" i="3"/>
  <c r="K63" i="3"/>
  <c r="L63" i="3"/>
  <c r="K64" i="3"/>
  <c r="L64" i="3"/>
  <c r="K65" i="3"/>
  <c r="L65" i="3"/>
  <c r="K66" i="3"/>
  <c r="L66" i="3"/>
  <c r="K67" i="3"/>
  <c r="L67" i="3"/>
  <c r="K68" i="3"/>
  <c r="L68" i="3"/>
  <c r="K69" i="3"/>
  <c r="L69" i="3"/>
  <c r="K70" i="3"/>
  <c r="L70" i="3"/>
  <c r="K71" i="3"/>
  <c r="L71" i="3"/>
  <c r="K72" i="3"/>
  <c r="L72" i="3"/>
  <c r="K73" i="3"/>
  <c r="L73" i="3"/>
  <c r="K74" i="3"/>
  <c r="L74" i="3"/>
  <c r="K75" i="3"/>
  <c r="L75" i="3"/>
  <c r="K76" i="3"/>
  <c r="L76" i="3"/>
  <c r="K77" i="3"/>
  <c r="L77" i="3"/>
  <c r="K78" i="3"/>
  <c r="L78" i="3"/>
  <c r="K79" i="3"/>
  <c r="L79" i="3"/>
  <c r="K80" i="3"/>
  <c r="L80" i="3"/>
  <c r="K81" i="3"/>
  <c r="L81" i="3"/>
  <c r="L6" i="3"/>
  <c r="K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6"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6" i="3"/>
  <c r="M61" i="3" l="1"/>
  <c r="M57" i="3"/>
  <c r="M49" i="3"/>
  <c r="M77" i="3"/>
  <c r="M73" i="3"/>
  <c r="M69" i="3"/>
  <c r="M65" i="3"/>
  <c r="M78" i="3"/>
  <c r="M74" i="3"/>
  <c r="M70" i="3"/>
  <c r="M66" i="3"/>
  <c r="M64" i="3"/>
  <c r="M62" i="3"/>
  <c r="M58" i="3"/>
  <c r="M54" i="3"/>
  <c r="M52" i="3"/>
  <c r="M50" i="3"/>
  <c r="M81" i="3"/>
  <c r="M80" i="3"/>
  <c r="M76" i="3"/>
  <c r="M72" i="3"/>
  <c r="M68" i="3"/>
  <c r="M60" i="3"/>
  <c r="M56" i="3"/>
  <c r="M79" i="3"/>
  <c r="M75" i="3"/>
  <c r="M71" i="3"/>
  <c r="M67" i="3"/>
  <c r="M63" i="3"/>
  <c r="M59" i="3"/>
  <c r="M55" i="3"/>
  <c r="M51" i="3"/>
  <c r="M53" i="3"/>
  <c r="O50" i="3" l="1"/>
  <c r="B16" i="5" s="1"/>
  <c r="O78" i="3"/>
  <c r="B23" i="5" s="1"/>
  <c r="I23" i="5" s="1"/>
  <c r="O74" i="3"/>
  <c r="B22" i="5" s="1"/>
  <c r="N74" i="3"/>
  <c r="C22" i="10" s="1"/>
  <c r="N70" i="3"/>
  <c r="C21" i="10" s="1"/>
  <c r="E21" i="10" s="1"/>
  <c r="F21" i="10" s="1"/>
  <c r="O70" i="3"/>
  <c r="B21" i="5" s="1"/>
  <c r="N66" i="3"/>
  <c r="C20" i="10" s="1"/>
  <c r="E20" i="10" s="1"/>
  <c r="F20" i="10" s="1"/>
  <c r="O66" i="3"/>
  <c r="B20" i="5" s="1"/>
  <c r="I20" i="5" s="1"/>
  <c r="O62" i="3"/>
  <c r="B19" i="5" s="1"/>
  <c r="I19" i="5" s="1"/>
  <c r="N62" i="3"/>
  <c r="C19" i="10" s="1"/>
  <c r="O58" i="3"/>
  <c r="B18" i="5" s="1"/>
  <c r="I18" i="5" s="1"/>
  <c r="N58" i="3"/>
  <c r="C18" i="10" s="1"/>
  <c r="O54" i="3"/>
  <c r="B17" i="5" s="1"/>
  <c r="I17" i="5" s="1"/>
  <c r="N54" i="3"/>
  <c r="C17" i="10" s="1"/>
  <c r="D20" i="10"/>
  <c r="D21" i="10"/>
  <c r="N50" i="3"/>
  <c r="C16" i="10" s="1"/>
  <c r="E16" i="10" s="1"/>
  <c r="F16" i="10" s="1"/>
  <c r="N78" i="3"/>
  <c r="C23" i="10" s="1"/>
  <c r="E23" i="10" s="1"/>
  <c r="F23" i="10" s="1"/>
  <c r="I21" i="5"/>
  <c r="I16" i="5"/>
  <c r="I22" i="5"/>
  <c r="H6" i="1"/>
  <c r="E22" i="10" l="1"/>
  <c r="F22" i="10" s="1"/>
  <c r="E18" i="10"/>
  <c r="F18" i="10" s="1"/>
  <c r="D17" i="10"/>
  <c r="E17" i="10"/>
  <c r="F17" i="10" s="1"/>
  <c r="D19" i="10"/>
  <c r="E19" i="10"/>
  <c r="F19" i="10" s="1"/>
  <c r="K22" i="5"/>
  <c r="D22" i="5" s="1"/>
  <c r="K16" i="5"/>
  <c r="D16" i="5" s="1"/>
  <c r="K21" i="5"/>
  <c r="D21" i="5" s="1"/>
  <c r="K23" i="5"/>
  <c r="D23" i="5" s="1"/>
  <c r="K20" i="5"/>
  <c r="D20" i="5" s="1"/>
  <c r="K18" i="5"/>
  <c r="D18" i="5" s="1"/>
  <c r="K17" i="5"/>
  <c r="D17" i="5" s="1"/>
  <c r="K19" i="5"/>
  <c r="D19" i="5" s="1"/>
  <c r="D22" i="10"/>
  <c r="J21" i="5"/>
  <c r="F21" i="5" s="1"/>
  <c r="H21" i="5"/>
  <c r="L21" i="5"/>
  <c r="B12" i="7" s="1"/>
  <c r="J23" i="5"/>
  <c r="F23" i="5" s="1"/>
  <c r="L23" i="5"/>
  <c r="B14" i="7" s="1"/>
  <c r="H23" i="5"/>
  <c r="J18" i="5"/>
  <c r="F18" i="5" s="1"/>
  <c r="L18" i="5"/>
  <c r="B9" i="7" s="1"/>
  <c r="H18" i="5"/>
  <c r="J20" i="5"/>
  <c r="L20" i="5"/>
  <c r="B11" i="7" s="1"/>
  <c r="H20" i="5"/>
  <c r="J19" i="5"/>
  <c r="F19" i="5" s="1"/>
  <c r="L19" i="5"/>
  <c r="B10" i="7" s="1"/>
  <c r="H19" i="5"/>
  <c r="J22" i="5"/>
  <c r="F22" i="5" s="1"/>
  <c r="L22" i="5"/>
  <c r="B13" i="7" s="1"/>
  <c r="H22" i="5"/>
  <c r="J17" i="5"/>
  <c r="F17" i="5" s="1"/>
  <c r="H17" i="5"/>
  <c r="L17" i="5"/>
  <c r="B8" i="7" s="1"/>
  <c r="J16" i="5"/>
  <c r="F16" i="5" s="1"/>
  <c r="L16" i="5"/>
  <c r="B7" i="7" s="1"/>
  <c r="H16" i="5"/>
  <c r="D18" i="10"/>
  <c r="E20" i="5"/>
  <c r="C20" i="5"/>
  <c r="F20" i="5"/>
  <c r="E19" i="5"/>
  <c r="C19" i="5"/>
  <c r="E22" i="5"/>
  <c r="C22" i="5"/>
  <c r="E16" i="5"/>
  <c r="C16" i="5"/>
  <c r="E17" i="5"/>
  <c r="C17" i="5"/>
  <c r="E21" i="5"/>
  <c r="C21" i="5"/>
  <c r="E18" i="5"/>
  <c r="C18" i="5"/>
  <c r="E23" i="5"/>
  <c r="C23" i="5"/>
  <c r="D16" i="10"/>
  <c r="D23" i="10"/>
  <c r="M7" i="3"/>
  <c r="M11" i="3"/>
  <c r="M8" i="3"/>
  <c r="M28" i="3"/>
  <c r="M24" i="3"/>
  <c r="M46" i="3"/>
  <c r="M42" i="3"/>
  <c r="M38" i="3"/>
  <c r="M34" i="3"/>
  <c r="M30" i="3"/>
  <c r="M26" i="3"/>
  <c r="M22" i="3"/>
  <c r="M18" i="3"/>
  <c r="M14" i="3"/>
  <c r="M9" i="3"/>
  <c r="M10" i="3"/>
  <c r="M48" i="3"/>
  <c r="M41" i="3"/>
  <c r="M37" i="3"/>
  <c r="M33" i="3"/>
  <c r="M29" i="3"/>
  <c r="M25" i="3"/>
  <c r="M21" i="3"/>
  <c r="M12" i="3"/>
  <c r="M39" i="3"/>
  <c r="M35" i="3"/>
  <c r="M27" i="3"/>
  <c r="M23" i="3"/>
  <c r="M13" i="3"/>
  <c r="M47" i="3"/>
  <c r="M40" i="3"/>
  <c r="M36" i="3"/>
  <c r="M32" i="3"/>
  <c r="M31" i="3"/>
  <c r="M20" i="3"/>
  <c r="M19" i="3"/>
  <c r="M44" i="3"/>
  <c r="M43" i="3"/>
  <c r="M45" i="3"/>
  <c r="M17" i="3"/>
  <c r="M16" i="3"/>
  <c r="M15" i="3"/>
  <c r="M6" i="3"/>
  <c r="O38" i="3" l="1"/>
  <c r="B13" i="5" s="1"/>
  <c r="O27" i="3"/>
  <c r="B10" i="5" s="1"/>
  <c r="E11" i="7"/>
  <c r="F11" i="7"/>
  <c r="C11" i="7"/>
  <c r="G11" i="7"/>
  <c r="D11" i="7"/>
  <c r="H11" i="7"/>
  <c r="H12" i="7"/>
  <c r="E12" i="7"/>
  <c r="C12" i="7"/>
  <c r="F12" i="7"/>
  <c r="D12" i="7"/>
  <c r="G12" i="7"/>
  <c r="E10" i="7"/>
  <c r="F10" i="7"/>
  <c r="H10" i="7"/>
  <c r="G10" i="7"/>
  <c r="D10" i="7"/>
  <c r="C10" i="7"/>
  <c r="E9" i="7"/>
  <c r="H9" i="7"/>
  <c r="F9" i="7"/>
  <c r="G9" i="7"/>
  <c r="C9" i="7"/>
  <c r="D9" i="7"/>
  <c r="E7" i="7"/>
  <c r="F7" i="7"/>
  <c r="C7" i="7"/>
  <c r="G7" i="7"/>
  <c r="H7" i="7"/>
  <c r="D7" i="7"/>
  <c r="H8" i="7"/>
  <c r="E8" i="7"/>
  <c r="C8" i="7"/>
  <c r="F8" i="7"/>
  <c r="G8" i="7"/>
  <c r="D8" i="7"/>
  <c r="E13" i="7"/>
  <c r="H13" i="7"/>
  <c r="F13" i="7"/>
  <c r="G13" i="7"/>
  <c r="D13" i="7"/>
  <c r="C13" i="7"/>
  <c r="E14" i="7"/>
  <c r="F14" i="7"/>
  <c r="C14" i="7"/>
  <c r="H14" i="7"/>
  <c r="D14" i="7"/>
  <c r="G14" i="7"/>
  <c r="O46" i="3"/>
  <c r="B15" i="5" s="1"/>
  <c r="I15" i="5" s="1"/>
  <c r="O34" i="3"/>
  <c r="B12" i="5" s="1"/>
  <c r="I12" i="5" s="1"/>
  <c r="O30" i="3"/>
  <c r="B11" i="5" s="1"/>
  <c r="N30" i="3"/>
  <c r="C11" i="10" s="1"/>
  <c r="O24" i="3"/>
  <c r="B9" i="5" s="1"/>
  <c r="I9" i="5" s="1"/>
  <c r="O21" i="3"/>
  <c r="B8" i="5" s="1"/>
  <c r="I8" i="5" s="1"/>
  <c r="N21" i="3"/>
  <c r="C8" i="10" s="1"/>
  <c r="O18" i="3"/>
  <c r="B7" i="5" s="1"/>
  <c r="I7" i="5" s="1"/>
  <c r="O14" i="3"/>
  <c r="B6" i="5" s="1"/>
  <c r="I6" i="5" s="1"/>
  <c r="O10" i="3"/>
  <c r="B5" i="5" s="1"/>
  <c r="I5" i="5" s="1"/>
  <c r="O6" i="3"/>
  <c r="B4" i="5" s="1"/>
  <c r="I4" i="5" s="1"/>
  <c r="K4" i="5" s="1"/>
  <c r="I13" i="5"/>
  <c r="N42" i="3"/>
  <c r="C14" i="10" s="1"/>
  <c r="E14" i="10" s="1"/>
  <c r="F14" i="10" s="1"/>
  <c r="N18" i="3"/>
  <c r="C7" i="10" s="1"/>
  <c r="E7" i="10" s="1"/>
  <c r="F7" i="10" s="1"/>
  <c r="I10" i="5"/>
  <c r="N34" i="3"/>
  <c r="C12" i="10" s="1"/>
  <c r="E12" i="10" s="1"/>
  <c r="F12" i="10" s="1"/>
  <c r="N24" i="3"/>
  <c r="C9" i="10" s="1"/>
  <c r="E9" i="10" s="1"/>
  <c r="F9" i="10" s="1"/>
  <c r="N38" i="3"/>
  <c r="C13" i="10" s="1"/>
  <c r="E13" i="10" s="1"/>
  <c r="F13" i="10" s="1"/>
  <c r="N27" i="3"/>
  <c r="C10" i="10" s="1"/>
  <c r="E10" i="10" s="1"/>
  <c r="F10" i="10" s="1"/>
  <c r="N46" i="3"/>
  <c r="C15" i="10" s="1"/>
  <c r="E15" i="10" s="1"/>
  <c r="F15" i="10" s="1"/>
  <c r="O42" i="3"/>
  <c r="B14" i="5" s="1"/>
  <c r="N6" i="3"/>
  <c r="C4" i="10" s="1"/>
  <c r="E4" i="10" s="1"/>
  <c r="F4" i="10" s="1"/>
  <c r="N10" i="3"/>
  <c r="C5" i="10" s="1"/>
  <c r="E5" i="10" s="1"/>
  <c r="F5" i="10" s="1"/>
  <c r="N14" i="3"/>
  <c r="C6" i="10" s="1"/>
  <c r="E6" i="10" s="1"/>
  <c r="F6" i="10" s="1"/>
  <c r="E8" i="10" l="1"/>
  <c r="F8" i="10" s="1"/>
  <c r="E11" i="10"/>
  <c r="F11" i="10" s="1"/>
  <c r="D11" i="10"/>
  <c r="K7" i="5"/>
  <c r="D7" i="5" s="1"/>
  <c r="K8" i="5"/>
  <c r="D8" i="5" s="1"/>
  <c r="K13" i="5"/>
  <c r="D13" i="5" s="1"/>
  <c r="K5" i="5"/>
  <c r="D5" i="5" s="1"/>
  <c r="K10" i="5"/>
  <c r="D10" i="5" s="1"/>
  <c r="K12" i="5"/>
  <c r="D12" i="5" s="1"/>
  <c r="K6" i="5"/>
  <c r="D6" i="5" s="1"/>
  <c r="K9" i="5"/>
  <c r="D9" i="5" s="1"/>
  <c r="K15" i="5"/>
  <c r="D15" i="5" s="1"/>
  <c r="J4" i="5"/>
  <c r="D8" i="10"/>
  <c r="J13" i="5"/>
  <c r="F13" i="5" s="1"/>
  <c r="H13" i="5"/>
  <c r="L13" i="5"/>
  <c r="B5" i="7" s="1"/>
  <c r="J12" i="5"/>
  <c r="F12" i="5" s="1"/>
  <c r="L12" i="5"/>
  <c r="B4" i="7" s="1"/>
  <c r="H12" i="5"/>
  <c r="J10" i="5"/>
  <c r="F10" i="5" s="1"/>
  <c r="L10" i="5"/>
  <c r="B19" i="7" s="1"/>
  <c r="H10" i="5"/>
  <c r="J7" i="5"/>
  <c r="F7" i="5" s="1"/>
  <c r="L7" i="5"/>
  <c r="H7" i="5"/>
  <c r="H4" i="5"/>
  <c r="L4" i="5"/>
  <c r="J9" i="5"/>
  <c r="F9" i="5" s="1"/>
  <c r="H9" i="5"/>
  <c r="L9" i="5"/>
  <c r="B18" i="7" s="1"/>
  <c r="J15" i="5"/>
  <c r="F15" i="5" s="1"/>
  <c r="L15" i="5"/>
  <c r="B6" i="7" s="1"/>
  <c r="H15" i="5"/>
  <c r="J8" i="5"/>
  <c r="F8" i="5" s="1"/>
  <c r="L8" i="5"/>
  <c r="B17" i="7" s="1"/>
  <c r="H8" i="5"/>
  <c r="J5" i="5"/>
  <c r="F5" i="5" s="1"/>
  <c r="H5" i="5"/>
  <c r="L5" i="5"/>
  <c r="B22" i="7" s="1"/>
  <c r="J6" i="5"/>
  <c r="F6" i="5" s="1"/>
  <c r="L6" i="5"/>
  <c r="B23" i="7" s="1"/>
  <c r="H6" i="5"/>
  <c r="D4" i="5"/>
  <c r="F4" i="5"/>
  <c r="E12" i="5"/>
  <c r="C12" i="5"/>
  <c r="E6" i="5"/>
  <c r="C6" i="5"/>
  <c r="E15" i="5"/>
  <c r="C15" i="5"/>
  <c r="E10" i="5"/>
  <c r="C10" i="5"/>
  <c r="E7" i="5"/>
  <c r="C7" i="5"/>
  <c r="E4" i="5"/>
  <c r="C4" i="5"/>
  <c r="E13" i="5"/>
  <c r="C13" i="5"/>
  <c r="E9" i="5"/>
  <c r="C9" i="5"/>
  <c r="E5" i="5"/>
  <c r="C5" i="5"/>
  <c r="E8" i="5"/>
  <c r="C8" i="5"/>
  <c r="D13" i="10"/>
  <c r="D12" i="10"/>
  <c r="D4" i="10"/>
  <c r="D14" i="10"/>
  <c r="D6" i="10"/>
  <c r="I14" i="5"/>
  <c r="D15" i="10"/>
  <c r="D5" i="10"/>
  <c r="D10" i="10"/>
  <c r="D9" i="10"/>
  <c r="D7" i="10"/>
  <c r="I11" i="5"/>
  <c r="D2" i="7" l="1"/>
  <c r="B24" i="7"/>
  <c r="B21" i="7"/>
  <c r="B2" i="7"/>
  <c r="C2" i="7"/>
  <c r="B16" i="7"/>
  <c r="B20" i="7"/>
  <c r="E24" i="7"/>
  <c r="C24" i="7"/>
  <c r="G21" i="7"/>
  <c r="H21" i="7"/>
  <c r="E21" i="7"/>
  <c r="D24" i="7"/>
  <c r="F21" i="7"/>
  <c r="F24" i="7"/>
  <c r="D21" i="7"/>
  <c r="G24" i="7"/>
  <c r="C21" i="7"/>
  <c r="H24" i="7"/>
  <c r="K14" i="5"/>
  <c r="D14" i="5" s="1"/>
  <c r="K11" i="5"/>
  <c r="D11" i="5" s="1"/>
  <c r="F24" i="10"/>
  <c r="E24" i="10" s="1"/>
  <c r="D23" i="7"/>
  <c r="H23" i="7"/>
  <c r="E23" i="7"/>
  <c r="C23" i="7"/>
  <c r="F23" i="7"/>
  <c r="G23" i="7"/>
  <c r="D19" i="7"/>
  <c r="H19" i="7"/>
  <c r="E19" i="7"/>
  <c r="C19" i="7"/>
  <c r="F19" i="7"/>
  <c r="G19" i="7"/>
  <c r="F20" i="7"/>
  <c r="G16" i="7"/>
  <c r="C16" i="7"/>
  <c r="G20" i="7"/>
  <c r="D16" i="7"/>
  <c r="H16" i="7"/>
  <c r="D20" i="7"/>
  <c r="H20" i="7"/>
  <c r="E16" i="7"/>
  <c r="E20" i="7"/>
  <c r="C20" i="7"/>
  <c r="F16" i="7"/>
  <c r="E5" i="7"/>
  <c r="H5" i="7"/>
  <c r="F5" i="7"/>
  <c r="G5" i="7"/>
  <c r="D5" i="7"/>
  <c r="C5" i="7"/>
  <c r="E22" i="7"/>
  <c r="F22" i="7"/>
  <c r="G22" i="7"/>
  <c r="C22" i="7"/>
  <c r="D22" i="7"/>
  <c r="H22" i="7"/>
  <c r="F17" i="7"/>
  <c r="G17" i="7"/>
  <c r="D17" i="7"/>
  <c r="H17" i="7"/>
  <c r="C17" i="7"/>
  <c r="E17" i="7"/>
  <c r="E6" i="7"/>
  <c r="F6" i="7"/>
  <c r="H6" i="7"/>
  <c r="G6" i="7"/>
  <c r="C6" i="7"/>
  <c r="D6" i="7"/>
  <c r="E18" i="7"/>
  <c r="F18" i="7"/>
  <c r="G18" i="7"/>
  <c r="C18" i="7"/>
  <c r="D18" i="7"/>
  <c r="H18" i="7"/>
  <c r="H4" i="7"/>
  <c r="E4" i="7"/>
  <c r="C4" i="7"/>
  <c r="F4" i="7"/>
  <c r="G4" i="7"/>
  <c r="D4" i="7"/>
  <c r="F2" i="7"/>
  <c r="H2" i="7"/>
  <c r="E2" i="7"/>
  <c r="G2" i="7"/>
  <c r="J11" i="5"/>
  <c r="F11" i="5" s="1"/>
  <c r="L11" i="5"/>
  <c r="B3" i="7" s="1"/>
  <c r="H11" i="5"/>
  <c r="J14" i="5"/>
  <c r="F14" i="5" s="1"/>
  <c r="L14" i="5"/>
  <c r="B15" i="7" s="1"/>
  <c r="H14" i="5"/>
  <c r="E11" i="5"/>
  <c r="C11" i="5"/>
  <c r="E14" i="5"/>
  <c r="C14" i="5"/>
  <c r="D15" i="7" l="1"/>
  <c r="H15" i="7"/>
  <c r="E15" i="7"/>
  <c r="C15" i="7"/>
  <c r="F15" i="7"/>
  <c r="G15" i="7"/>
  <c r="E3" i="7"/>
  <c r="F3" i="7"/>
  <c r="C3" i="7"/>
  <c r="G3" i="7"/>
  <c r="H3" i="7"/>
  <c r="D3" i="7"/>
</calcChain>
</file>

<file path=xl/sharedStrings.xml><?xml version="1.0" encoding="utf-8"?>
<sst xmlns="http://schemas.openxmlformats.org/spreadsheetml/2006/main" count="420" uniqueCount="273">
  <si>
    <t>成長の記録　プロフィール</t>
    <rPh sb="0" eb="2">
      <t>セイチョウ</t>
    </rPh>
    <rPh sb="3" eb="5">
      <t>キロク</t>
    </rPh>
    <phoneticPr fontId="1"/>
  </si>
  <si>
    <t>記入日</t>
    <rPh sb="0" eb="2">
      <t>キニュウ</t>
    </rPh>
    <rPh sb="2" eb="3">
      <t>ビ</t>
    </rPh>
    <phoneticPr fontId="1"/>
  </si>
  <si>
    <t>生年月日</t>
    <rPh sb="0" eb="2">
      <t>セイネン</t>
    </rPh>
    <rPh sb="2" eb="4">
      <t>ガッピ</t>
    </rPh>
    <phoneticPr fontId="1"/>
  </si>
  <si>
    <t>年齢</t>
    <rPh sb="0" eb="2">
      <t>ネンレイ</t>
    </rPh>
    <phoneticPr fontId="1"/>
  </si>
  <si>
    <t>発達年齢</t>
    <rPh sb="0" eb="2">
      <t>ハッタツ</t>
    </rPh>
    <rPh sb="2" eb="4">
      <t>ネンレイ</t>
    </rPh>
    <phoneticPr fontId="1"/>
  </si>
  <si>
    <t>年</t>
    <rPh sb="0" eb="1">
      <t>ネン</t>
    </rPh>
    <phoneticPr fontId="1"/>
  </si>
  <si>
    <t>月</t>
    <rPh sb="0" eb="1">
      <t>ツキ</t>
    </rPh>
    <phoneticPr fontId="1"/>
  </si>
  <si>
    <t>日</t>
    <rPh sb="0" eb="1">
      <t>ヒ</t>
    </rPh>
    <phoneticPr fontId="1"/>
  </si>
  <si>
    <t>男・女</t>
    <rPh sb="0" eb="1">
      <t>オトコ</t>
    </rPh>
    <rPh sb="2" eb="3">
      <t>オンナ</t>
    </rPh>
    <phoneticPr fontId="1"/>
  </si>
  <si>
    <t>児童生徒名：</t>
    <phoneticPr fontId="1"/>
  </si>
  <si>
    <t>性別：</t>
    <rPh sb="0" eb="2">
      <t>セイベツ</t>
    </rPh>
    <phoneticPr fontId="1"/>
  </si>
  <si>
    <t>記入者：</t>
    <rPh sb="0" eb="2">
      <t>キニュウ</t>
    </rPh>
    <rPh sb="2" eb="3">
      <t>シャ</t>
    </rPh>
    <phoneticPr fontId="1"/>
  </si>
  <si>
    <t>番号</t>
    <rPh sb="0" eb="2">
      <t>バンゴウ</t>
    </rPh>
    <phoneticPr fontId="1"/>
  </si>
  <si>
    <t>領域</t>
    <rPh sb="0" eb="2">
      <t>リョウイキ</t>
    </rPh>
    <phoneticPr fontId="1"/>
  </si>
  <si>
    <t>小領域</t>
    <rPh sb="0" eb="1">
      <t>ショウ</t>
    </rPh>
    <rPh sb="1" eb="3">
      <t>リョウイキ</t>
    </rPh>
    <phoneticPr fontId="1"/>
  </si>
  <si>
    <t>段階</t>
    <rPh sb="0" eb="2">
      <t>ダンカイ</t>
    </rPh>
    <phoneticPr fontId="1"/>
  </si>
  <si>
    <t>項目</t>
    <rPh sb="0" eb="2">
      <t>コウモク</t>
    </rPh>
    <phoneticPr fontId="1"/>
  </si>
  <si>
    <t>支援されて
できる</t>
    <rPh sb="0" eb="2">
      <t>シエン</t>
    </rPh>
    <phoneticPr fontId="1"/>
  </si>
  <si>
    <t>粗大運動</t>
    <rPh sb="0" eb="2">
      <t>ソダイ</t>
    </rPh>
    <rPh sb="2" eb="4">
      <t>ウンドウ</t>
    </rPh>
    <phoneticPr fontId="1"/>
  </si>
  <si>
    <t>運動</t>
    <rPh sb="0" eb="2">
      <t>ウンドウ</t>
    </rPh>
    <phoneticPr fontId="1"/>
  </si>
  <si>
    <t>〇が付いたところに１～３表示</t>
    <rPh sb="2" eb="3">
      <t>ツ</t>
    </rPh>
    <rPh sb="12" eb="14">
      <t>ヒョウジ</t>
    </rPh>
    <phoneticPr fontId="1"/>
  </si>
  <si>
    <t>sum</t>
    <phoneticPr fontId="1"/>
  </si>
  <si>
    <t>次の目標</t>
    <rPh sb="0" eb="1">
      <t>ツギ</t>
    </rPh>
    <rPh sb="2" eb="4">
      <t>モクヒョウ</t>
    </rPh>
    <phoneticPr fontId="1"/>
  </si>
  <si>
    <t>a</t>
    <phoneticPr fontId="1"/>
  </si>
  <si>
    <t>b</t>
    <phoneticPr fontId="1"/>
  </si>
  <si>
    <t>できない</t>
    <phoneticPr fontId="1"/>
  </si>
  <si>
    <t>達成済み</t>
    <rPh sb="0" eb="2">
      <t>タッセイ</t>
    </rPh>
    <rPh sb="2" eb="3">
      <t>スミ</t>
    </rPh>
    <phoneticPr fontId="1"/>
  </si>
  <si>
    <t>項目</t>
    <phoneticPr fontId="1"/>
  </si>
  <si>
    <t>認知</t>
    <rPh sb="0" eb="2">
      <t>ニンチ</t>
    </rPh>
    <phoneticPr fontId="1"/>
  </si>
  <si>
    <t>弁別・分類</t>
    <rPh sb="0" eb="2">
      <t>ベンベツ</t>
    </rPh>
    <rPh sb="3" eb="5">
      <t>ブンルイ</t>
    </rPh>
    <phoneticPr fontId="1"/>
  </si>
  <si>
    <t>社会的規範</t>
    <rPh sb="0" eb="2">
      <t>シャカイ</t>
    </rPh>
    <rPh sb="2" eb="3">
      <t>テキ</t>
    </rPh>
    <rPh sb="3" eb="5">
      <t>キハン</t>
    </rPh>
    <phoneticPr fontId="1"/>
  </si>
  <si>
    <t>順番やルｰルの理解</t>
    <rPh sb="0" eb="2">
      <t>ジュンバン</t>
    </rPh>
    <rPh sb="7" eb="9">
      <t>リカイ</t>
    </rPh>
    <phoneticPr fontId="1"/>
  </si>
  <si>
    <t>他者との活動</t>
    <rPh sb="0" eb="2">
      <t>タシャ</t>
    </rPh>
    <rPh sb="4" eb="6">
      <t>カツドウ</t>
    </rPh>
    <phoneticPr fontId="1"/>
  </si>
  <si>
    <t>対人関係</t>
    <rPh sb="0" eb="2">
      <t>タイジン</t>
    </rPh>
    <rPh sb="2" eb="4">
      <t>カンケイ</t>
    </rPh>
    <phoneticPr fontId="1"/>
  </si>
  <si>
    <t>順番やルールの理解</t>
    <rPh sb="0" eb="2">
      <t>ジュンバン</t>
    </rPh>
    <rPh sb="7" eb="9">
      <t>リカイ</t>
    </rPh>
    <phoneticPr fontId="1"/>
  </si>
  <si>
    <t>運動</t>
    <rPh sb="0" eb="2">
      <t>ウンドウ</t>
    </rPh>
    <phoneticPr fontId="1"/>
  </si>
  <si>
    <t>認知</t>
    <rPh sb="0" eb="2">
      <t>ニンチ</t>
    </rPh>
    <phoneticPr fontId="1"/>
  </si>
  <si>
    <t>社会的規範</t>
    <rPh sb="0" eb="2">
      <t>シャカイ</t>
    </rPh>
    <rPh sb="2" eb="3">
      <t>テキ</t>
    </rPh>
    <rPh sb="3" eb="5">
      <t>キハン</t>
    </rPh>
    <phoneticPr fontId="1"/>
  </si>
  <si>
    <t>・ 「成長の記録試用版－２００９－」は、以下のように３部構成になっています。</t>
  </si>
  <si>
    <t>「プレ成長の記録（Ａ－１『自閉症』Ｉ－１『知的障がい』）」</t>
  </si>
  <si>
    <t>「成長の記録」</t>
  </si>
  <si>
    <t>「ポスト成長の記録」</t>
  </si>
  <si>
    <t>・ 観察後、以下のように実態に合わせて、それぞれの成長の記録の項目の一つ一つを</t>
  </si>
  <si>
    <t>読み、記入欄の当てはまる箇所に○をつけていきます。</t>
  </si>
  <si>
    <t>・ 小学部入学児童については、その実態にあわせて「プレＡ－１」、あるいは「プレ</t>
  </si>
  <si>
    <t>Ｉ－１」の最初の項目からチェックを開始します。「プレＡ－１」、あるいは「プレ</t>
  </si>
  <si>
    <t>Ｉ－１」のすべての項目をチェックした結果、ほとんどの項目をクリアしている場</t>
  </si>
  <si>
    <t>合は、「成長の記録」のチェックに進みます。</t>
  </si>
  <si>
    <t>・ 中学部、あるいは高等部からの入学生徒については、「成長の記録」の最初の項目</t>
  </si>
  <si>
    <t>からチェックを開始します。「成長の記録」のすべての項目をチェックした結果、</t>
  </si>
  <si>
    <t>ほとんどの項目をクリアしている場合は、「ポスト成長の記録」のチェックに進み</t>
  </si>
  <si>
    <t>ます。</t>
  </si>
  <si>
    <t>・ 記入欄には、それぞれの項目について「できない」「支援されてできる」「自分でで</t>
  </si>
  <si>
    <t>きる」の3 段階があります。</t>
  </si>
  <si>
    <t>・ 「できない」は、全くできないことです。</t>
  </si>
  <si>
    <t>・ 「支援されてできる」は、少しでも指導者が支援すればできることです。一部でき</t>
  </si>
  <si>
    <t>てもほとんどできてほんの少しだけの支援であってもすべて、少しでも支援の手が</t>
  </si>
  <si>
    <t>必要な場合はこれに当てはまります。</t>
  </si>
  <si>
    <t>・ 「自分でできる」は、完全にひとりでできることです。どの場所でもどの場面でも、</t>
  </si>
  <si>
    <t>支援なしで、ひとりでできる場合はこれに当てはまります。</t>
  </si>
  <si>
    <t>・ 各項目の一つ一つに解説文をつけていますので、それを読んで参考にしていただき</t>
  </si>
  <si>
    <t>当てはまる個所に○を記入していきます。</t>
  </si>
  <si>
    <t>※第Ⅱ章「成長の記録試用版—２００９—」の活用マニュアル抜粋</t>
    <rPh sb="1" eb="2">
      <t>ダイ</t>
    </rPh>
    <rPh sb="3" eb="4">
      <t>ショウ</t>
    </rPh>
    <rPh sb="5" eb="7">
      <t>セイチョウ</t>
    </rPh>
    <rPh sb="8" eb="10">
      <t>キロク</t>
    </rPh>
    <rPh sb="10" eb="13">
      <t>シヨウバン</t>
    </rPh>
    <rPh sb="21" eb="23">
      <t>カツヨウ</t>
    </rPh>
    <rPh sb="28" eb="30">
      <t>バッスイ</t>
    </rPh>
    <phoneticPr fontId="1"/>
  </si>
  <si>
    <t>体育</t>
    <rPh sb="0" eb="2">
      <t>タイイク</t>
    </rPh>
    <phoneticPr fontId="1"/>
  </si>
  <si>
    <t>個指</t>
    <rPh sb="0" eb="1">
      <t>コ</t>
    </rPh>
    <rPh sb="1" eb="2">
      <t>ユビ</t>
    </rPh>
    <phoneticPr fontId="1"/>
  </si>
  <si>
    <t>算数</t>
    <rPh sb="0" eb="2">
      <t>サンスウ</t>
    </rPh>
    <phoneticPr fontId="1"/>
  </si>
  <si>
    <t>日常生活</t>
    <rPh sb="0" eb="2">
      <t>ニチジョウ</t>
    </rPh>
    <rPh sb="2" eb="4">
      <t>セイカツ</t>
    </rPh>
    <phoneticPr fontId="1"/>
  </si>
  <si>
    <t>音楽</t>
    <rPh sb="0" eb="2">
      <t>オンガク</t>
    </rPh>
    <phoneticPr fontId="1"/>
  </si>
  <si>
    <t>次の目標の項目</t>
    <rPh sb="0" eb="1">
      <t>ツギ</t>
    </rPh>
    <rPh sb="2" eb="4">
      <t>モクヒョウ</t>
    </rPh>
    <rPh sb="5" eb="7">
      <t>コウモク</t>
    </rPh>
    <phoneticPr fontId="1"/>
  </si>
  <si>
    <t>小領域</t>
    <rPh sb="0" eb="1">
      <t>ショウ</t>
    </rPh>
    <rPh sb="1" eb="3">
      <t>リョウイキ</t>
    </rPh>
    <phoneticPr fontId="1"/>
  </si>
  <si>
    <t>支援 or できない</t>
    <phoneticPr fontId="1"/>
  </si>
  <si>
    <t>発達年齢の差</t>
    <rPh sb="0" eb="2">
      <t>ハッタツ</t>
    </rPh>
    <rPh sb="2" eb="4">
      <t>ネンレイ</t>
    </rPh>
    <rPh sb="5" eb="6">
      <t>サ</t>
    </rPh>
    <phoneticPr fontId="1"/>
  </si>
  <si>
    <t>想定年齢</t>
    <rPh sb="0" eb="2">
      <t>ソウテイ</t>
    </rPh>
    <rPh sb="2" eb="4">
      <t>ネンレイ</t>
    </rPh>
    <phoneticPr fontId="1"/>
  </si>
  <si>
    <t>目標</t>
    <rPh sb="0" eb="2">
      <t>モクヒョウ</t>
    </rPh>
    <phoneticPr fontId="1"/>
  </si>
  <si>
    <t>想定年齢</t>
    <rPh sb="0" eb="2">
      <t>ソウテイ</t>
    </rPh>
    <rPh sb="2" eb="4">
      <t>ネンレイ</t>
    </rPh>
    <phoneticPr fontId="1"/>
  </si>
  <si>
    <t>支援・できない</t>
    <rPh sb="0" eb="2">
      <t>シエン</t>
    </rPh>
    <phoneticPr fontId="1"/>
  </si>
  <si>
    <t>できている</t>
    <phoneticPr fontId="1"/>
  </si>
  <si>
    <t>平均値</t>
    <rPh sb="0" eb="3">
      <t>ヘイキンチ</t>
    </rPh>
    <phoneticPr fontId="1"/>
  </si>
  <si>
    <t>「Ⅳー２節　プレ成長の記録　Ａー１項目表」</t>
    <rPh sb="4" eb="5">
      <t>セツ</t>
    </rPh>
    <rPh sb="8" eb="10">
      <t>セイチョウ</t>
    </rPh>
    <rPh sb="11" eb="13">
      <t>キロク</t>
    </rPh>
    <rPh sb="17" eb="19">
      <t>コウモク</t>
    </rPh>
    <rPh sb="19" eb="20">
      <t>ヒョウ</t>
    </rPh>
    <phoneticPr fontId="1"/>
  </si>
  <si>
    <t>できない</t>
    <phoneticPr fontId="1"/>
  </si>
  <si>
    <t>微細運動</t>
    <rPh sb="0" eb="2">
      <t>ビサイ</t>
    </rPh>
    <rPh sb="2" eb="4">
      <t>ウンドウ</t>
    </rPh>
    <phoneticPr fontId="1"/>
  </si>
  <si>
    <t>ひとりで歩く</t>
    <rPh sb="4" eb="5">
      <t>アル</t>
    </rPh>
    <phoneticPr fontId="1"/>
  </si>
  <si>
    <t>両足跳びができる</t>
    <rPh sb="0" eb="2">
      <t>リョウアシ</t>
    </rPh>
    <rPh sb="2" eb="3">
      <t>ト</t>
    </rPh>
    <phoneticPr fontId="1"/>
  </si>
  <si>
    <t>視覚・運動の模倣</t>
    <rPh sb="0" eb="2">
      <t>シカク</t>
    </rPh>
    <rPh sb="3" eb="5">
      <t>ウンドウ</t>
    </rPh>
    <rPh sb="6" eb="8">
      <t>モホウ</t>
    </rPh>
    <phoneticPr fontId="1"/>
  </si>
  <si>
    <t>手指の模倣ができる</t>
    <phoneticPr fontId="1"/>
  </si>
  <si>
    <t>正中線を横切る模倣ができる</t>
    <rPh sb="0" eb="3">
      <t>セイチュウセン</t>
    </rPh>
    <rPh sb="4" eb="6">
      <t>ヨコギ</t>
    </rPh>
    <rPh sb="7" eb="9">
      <t>モホウ</t>
    </rPh>
    <phoneticPr fontId="1"/>
  </si>
  <si>
    <t>各種感覚の発達</t>
    <rPh sb="0" eb="2">
      <t>カクシュ</t>
    </rPh>
    <rPh sb="2" eb="4">
      <t>カンカク</t>
    </rPh>
    <rPh sb="5" eb="7">
      <t>ハッタツ</t>
    </rPh>
    <phoneticPr fontId="1"/>
  </si>
  <si>
    <t>物を目で追う</t>
    <phoneticPr fontId="1"/>
  </si>
  <si>
    <t>音源を見る</t>
    <phoneticPr fontId="1"/>
  </si>
  <si>
    <t>構成</t>
    <rPh sb="0" eb="2">
      <t>コウセイ</t>
    </rPh>
    <phoneticPr fontId="1"/>
  </si>
  <si>
    <t>実物見本による構成ができる</t>
    <phoneticPr fontId="1"/>
  </si>
  <si>
    <t>カード見本による構成ができる</t>
    <phoneticPr fontId="1"/>
  </si>
  <si>
    <t>顔・身体の構成ができる</t>
    <phoneticPr fontId="1"/>
  </si>
  <si>
    <t>物と物の関係の概念の理解</t>
    <rPh sb="0" eb="1">
      <t>モノ</t>
    </rPh>
    <rPh sb="2" eb="3">
      <t>モノ</t>
    </rPh>
    <rPh sb="4" eb="6">
      <t>カンケイ</t>
    </rPh>
    <rPh sb="7" eb="9">
      <t>ガイネン</t>
    </rPh>
    <rPh sb="10" eb="12">
      <t>リカイ</t>
    </rPh>
    <phoneticPr fontId="1"/>
  </si>
  <si>
    <t>「同じ」「違う」の理解をする</t>
    <phoneticPr fontId="1"/>
  </si>
  <si>
    <t>整理整頓</t>
    <rPh sb="0" eb="2">
      <t>セイリ</t>
    </rPh>
    <rPh sb="2" eb="4">
      <t>セイトン</t>
    </rPh>
    <phoneticPr fontId="1"/>
  </si>
  <si>
    <t>交代や順番のある活動を経験する</t>
    <phoneticPr fontId="1"/>
  </si>
  <si>
    <t>係活動・役割活動</t>
    <rPh sb="0" eb="1">
      <t>カカワ</t>
    </rPh>
    <rPh sb="1" eb="3">
      <t>カツドウ</t>
    </rPh>
    <rPh sb="4" eb="6">
      <t>ヤクワリ</t>
    </rPh>
    <rPh sb="6" eb="8">
      <t>カツドウ</t>
    </rPh>
    <phoneticPr fontId="1"/>
  </si>
  <si>
    <t>発表活動</t>
    <rPh sb="0" eb="2">
      <t>ハッピョウ</t>
    </rPh>
    <rPh sb="2" eb="4">
      <t>カツドウ</t>
    </rPh>
    <phoneticPr fontId="1"/>
  </si>
  <si>
    <t>活動の切り替え</t>
    <rPh sb="0" eb="2">
      <t>カツドウ</t>
    </rPh>
    <rPh sb="3" eb="4">
      <t>キ</t>
    </rPh>
    <rPh sb="5" eb="6">
      <t>カ</t>
    </rPh>
    <phoneticPr fontId="1"/>
  </si>
  <si>
    <t>スケジュｰル</t>
    <phoneticPr fontId="1"/>
  </si>
  <si>
    <t>あいさつ</t>
    <phoneticPr fontId="1"/>
  </si>
  <si>
    <t>指示の理解
(言語指示)</t>
    <rPh sb="0" eb="2">
      <t>シジ</t>
    </rPh>
    <rPh sb="3" eb="5">
      <t>リカイ</t>
    </rPh>
    <rPh sb="7" eb="9">
      <t>ゲンゴ</t>
    </rPh>
    <rPh sb="9" eb="11">
      <t>シジ</t>
    </rPh>
    <phoneticPr fontId="1"/>
  </si>
  <si>
    <t>声かけなど働きかけに応じる</t>
    <phoneticPr fontId="1"/>
  </si>
  <si>
    <t>指示に応じて10秒以上待つ</t>
    <phoneticPr fontId="1"/>
  </si>
  <si>
    <t>指示の理解
(視覚指示)</t>
    <rPh sb="7" eb="9">
      <t>シカク</t>
    </rPh>
    <phoneticPr fontId="1"/>
  </si>
  <si>
    <t>会話する力
(意思の伝達)</t>
    <rPh sb="0" eb="2">
      <t>カイワ</t>
    </rPh>
    <rPh sb="4" eb="5">
      <t>チカラ</t>
    </rPh>
    <rPh sb="7" eb="9">
      <t>イシ</t>
    </rPh>
    <rPh sb="10" eb="12">
      <t>デンタツ</t>
    </rPh>
    <phoneticPr fontId="1"/>
  </si>
  <si>
    <t>会話する力
(感情の表出)</t>
    <rPh sb="7" eb="9">
      <t>カンジョウ</t>
    </rPh>
    <rPh sb="10" eb="12">
      <t>ヒョウシュツ</t>
    </rPh>
    <phoneticPr fontId="1"/>
  </si>
  <si>
    <t>姿勢や身体の形で感情を伝える</t>
    <phoneticPr fontId="1"/>
  </si>
  <si>
    <t>カードを使って感情を伝える</t>
    <phoneticPr fontId="1"/>
  </si>
  <si>
    <t>特定の人に注意を向ける</t>
    <phoneticPr fontId="1"/>
  </si>
  <si>
    <t>称賛の理解</t>
    <rPh sb="0" eb="2">
      <t>ショウサン</t>
    </rPh>
    <rPh sb="3" eb="5">
      <t>リカイ</t>
    </rPh>
    <phoneticPr fontId="1"/>
  </si>
  <si>
    <t>ピンセットつまみ、または、指先つまみで粘土に棒を突き刺すか抜き取る</t>
    <rPh sb="31" eb="32">
      <t>ト</t>
    </rPh>
    <phoneticPr fontId="1"/>
  </si>
  <si>
    <t>自分で
できる</t>
    <rPh sb="0" eb="2">
      <t>ジブン</t>
    </rPh>
    <phoneticPr fontId="1"/>
  </si>
  <si>
    <t>固定されたものにつかまって動きまわる</t>
    <phoneticPr fontId="1"/>
  </si>
  <si>
    <t>左右の手が異なる動作の模倣ができる</t>
    <rPh sb="0" eb="2">
      <t>サユウ</t>
    </rPh>
    <rPh sb="3" eb="4">
      <t>テ</t>
    </rPh>
    <rPh sb="5" eb="6">
      <t>コト</t>
    </rPh>
    <rPh sb="8" eb="10">
      <t>ドウサ</t>
    </rPh>
    <rPh sb="11" eb="13">
      <t>モホウ</t>
    </rPh>
    <phoneticPr fontId="1"/>
  </si>
  <si>
    <t>身の回りの整理・整頓を教員と経験する</t>
    <phoneticPr fontId="1"/>
  </si>
  <si>
    <t>手順書など、わずかの支援で整理・整頓ができる</t>
    <phoneticPr fontId="1"/>
  </si>
  <si>
    <t>一人で身の回りの整理・整頓ができる</t>
    <phoneticPr fontId="1"/>
  </si>
  <si>
    <t>手掛かりの使用により、自分の順番がわかる</t>
    <phoneticPr fontId="1"/>
  </si>
  <si>
    <t>わずかな支援で係活動や役割活動を行う</t>
    <phoneticPr fontId="1"/>
  </si>
  <si>
    <t>場面や手順が複数ある係活動や役割活動を行う</t>
    <phoneticPr fontId="1"/>
  </si>
  <si>
    <t>自分の係や役割を理解し、自分から進んで係活動や役割活動に取り組む</t>
    <rPh sb="30" eb="31">
      <t>ク</t>
    </rPh>
    <phoneticPr fontId="1"/>
  </si>
  <si>
    <t>友達の前に出て行う発表活動を経験する</t>
    <phoneticPr fontId="1"/>
  </si>
  <si>
    <t>あらかじめ決まっている言葉を発したり、友達の問い掛けに応じたりする</t>
    <phoneticPr fontId="1"/>
  </si>
  <si>
    <t>相手に伝わるように発表したり、友達の発表内容を理解したりする</t>
    <phoneticPr fontId="1"/>
  </si>
  <si>
    <t>教師の支援（促しや誘導等）を受けて行動する</t>
    <phoneticPr fontId="1"/>
  </si>
  <si>
    <t>タイムタイマーなどを活用して、自ら行動する</t>
    <phoneticPr fontId="1"/>
  </si>
  <si>
    <t>教師の支援によりスケジュールを活用する経験をする</t>
    <phoneticPr fontId="1"/>
  </si>
  <si>
    <t>提示されたスケジュールに従って行動する</t>
    <phoneticPr fontId="1"/>
  </si>
  <si>
    <t>スケジュールを活用し、主体的に行動する</t>
    <phoneticPr fontId="1"/>
  </si>
  <si>
    <t>スケジュールを自ら作成し、目的的に活用することができる</t>
    <phoneticPr fontId="1"/>
  </si>
  <si>
    <t>手を合わせるなどして、呼び掛けに答える</t>
    <phoneticPr fontId="1"/>
  </si>
  <si>
    <t>『ありがとう』や『すみません』などの語句を、状況に応じて使う</t>
    <phoneticPr fontId="1"/>
  </si>
  <si>
    <t>指示の内容を理解し、適切な行動をする</t>
    <phoneticPr fontId="1"/>
  </si>
  <si>
    <t>単一指示カードを活用した行動を教員と経験する</t>
    <phoneticPr fontId="1"/>
  </si>
  <si>
    <t>単一指示カードを活用し、活動に取り組む</t>
    <phoneticPr fontId="1"/>
  </si>
  <si>
    <t>複数の内容を含む指示書・手順書を活用し、活動に取り組む</t>
    <phoneticPr fontId="1"/>
  </si>
  <si>
    <t>何れかの手段（クレーンなど）で要求を伝える</t>
    <phoneticPr fontId="1"/>
  </si>
  <si>
    <t>状況に応じて(困った時や楽しい時など）感情を伝える</t>
    <phoneticPr fontId="1"/>
  </si>
  <si>
    <t>場面に応じた適切な感情表現をする</t>
    <phoneticPr fontId="1"/>
  </si>
  <si>
    <t>教員と物の受け渡しを行ったり、一緒に物を運んだりするなどの活動を経験する</t>
    <rPh sb="29" eb="31">
      <t>カツドウ</t>
    </rPh>
    <rPh sb="32" eb="34">
      <t>ケイケン</t>
    </rPh>
    <phoneticPr fontId="1"/>
  </si>
  <si>
    <t>ペアの友達を意識して活動に取り組む</t>
    <phoneticPr fontId="1"/>
  </si>
  <si>
    <t>食べ物や好きな物など直接的な称賛に対して、称賛に気づく</t>
    <phoneticPr fontId="1"/>
  </si>
  <si>
    <t>微細運動</t>
    <rPh sb="0" eb="2">
      <t>ビサイ</t>
    </rPh>
    <rPh sb="2" eb="4">
      <t>ウンドウ</t>
    </rPh>
    <phoneticPr fontId="1"/>
  </si>
  <si>
    <t>各種感覚の発達</t>
    <rPh sb="0" eb="2">
      <t>カクシュ</t>
    </rPh>
    <rPh sb="2" eb="4">
      <t>カンカク</t>
    </rPh>
    <rPh sb="5" eb="7">
      <t>ハッタツ</t>
    </rPh>
    <phoneticPr fontId="1"/>
  </si>
  <si>
    <t>係活動・役割活動</t>
    <rPh sb="0" eb="1">
      <t>カカリ</t>
    </rPh>
    <rPh sb="1" eb="3">
      <t>カツドウ</t>
    </rPh>
    <rPh sb="4" eb="6">
      <t>ヤクワリ</t>
    </rPh>
    <rPh sb="6" eb="8">
      <t>カツドウ</t>
    </rPh>
    <phoneticPr fontId="1"/>
  </si>
  <si>
    <t>スケジュール</t>
    <phoneticPr fontId="1"/>
  </si>
  <si>
    <t>あいさつ</t>
    <phoneticPr fontId="1"/>
  </si>
  <si>
    <t>指示の理解（言語指示）</t>
    <rPh sb="0" eb="2">
      <t>シジ</t>
    </rPh>
    <rPh sb="3" eb="5">
      <t>リカイ</t>
    </rPh>
    <rPh sb="6" eb="8">
      <t>ゲンゴ</t>
    </rPh>
    <rPh sb="8" eb="10">
      <t>シジ</t>
    </rPh>
    <phoneticPr fontId="1"/>
  </si>
  <si>
    <t>指示の理解（視覚指示）</t>
    <rPh sb="0" eb="2">
      <t>シジ</t>
    </rPh>
    <rPh sb="3" eb="5">
      <t>リカイ</t>
    </rPh>
    <rPh sb="6" eb="8">
      <t>シカク</t>
    </rPh>
    <rPh sb="8" eb="10">
      <t>シジ</t>
    </rPh>
    <phoneticPr fontId="1"/>
  </si>
  <si>
    <t>会話する力（意思の伝達）</t>
    <rPh sb="0" eb="2">
      <t>カイワ</t>
    </rPh>
    <rPh sb="4" eb="5">
      <t>チカラ</t>
    </rPh>
    <rPh sb="6" eb="8">
      <t>イシ</t>
    </rPh>
    <rPh sb="9" eb="11">
      <t>デンタツ</t>
    </rPh>
    <phoneticPr fontId="1"/>
  </si>
  <si>
    <t>会話する力（感情の表出）</t>
    <rPh sb="0" eb="2">
      <t>カイワ</t>
    </rPh>
    <rPh sb="4" eb="5">
      <t>チカラ</t>
    </rPh>
    <rPh sb="6" eb="8">
      <t>カンジョウ</t>
    </rPh>
    <rPh sb="9" eb="11">
      <t>ヒョウシュツ</t>
    </rPh>
    <phoneticPr fontId="1"/>
  </si>
  <si>
    <t>他者との活動</t>
    <rPh sb="0" eb="2">
      <t>タシャ</t>
    </rPh>
    <rPh sb="4" eb="6">
      <t>カツドウ</t>
    </rPh>
    <phoneticPr fontId="1"/>
  </si>
  <si>
    <t>称賛の理解</t>
    <rPh sb="0" eb="2">
      <t>ショウサン</t>
    </rPh>
    <rPh sb="3" eb="5">
      <t>リカイ</t>
    </rPh>
    <phoneticPr fontId="1"/>
  </si>
  <si>
    <t>体育</t>
    <rPh sb="0" eb="2">
      <t>タイイク</t>
    </rPh>
    <phoneticPr fontId="1"/>
  </si>
  <si>
    <t>体育</t>
    <rPh sb="0" eb="2">
      <t>タイイク</t>
    </rPh>
    <phoneticPr fontId="1"/>
  </si>
  <si>
    <t>算数</t>
    <rPh sb="0" eb="2">
      <t>サンスウ</t>
    </rPh>
    <phoneticPr fontId="1"/>
  </si>
  <si>
    <t>国語</t>
    <rPh sb="0" eb="2">
      <t>コクゴ</t>
    </rPh>
    <phoneticPr fontId="1"/>
  </si>
  <si>
    <t>日常生活</t>
    <rPh sb="0" eb="2">
      <t>ニチジョウ</t>
    </rPh>
    <rPh sb="2" eb="4">
      <t>セイカツ</t>
    </rPh>
    <phoneticPr fontId="1"/>
  </si>
  <si>
    <t>活動後に、シールやスタンプをためたり、ためたシールやスタンプを自分の好きな物や活動と交換したりすることが分かる</t>
    <rPh sb="0" eb="2">
      <t>カツドウ</t>
    </rPh>
    <phoneticPr fontId="1"/>
  </si>
  <si>
    <t>「Ⅳー２節　プレ成長の記録　Aー１項目表」</t>
    <phoneticPr fontId="1"/>
  </si>
  <si>
    <t>次の目標</t>
    <phoneticPr fontId="1"/>
  </si>
  <si>
    <t>できている項目</t>
    <rPh sb="5" eb="7">
      <t>コウモク</t>
    </rPh>
    <phoneticPr fontId="1"/>
  </si>
  <si>
    <t>想定年齢</t>
    <rPh sb="0" eb="2">
      <t>ソウテイ</t>
    </rPh>
    <rPh sb="2" eb="4">
      <t>ネンレイ</t>
    </rPh>
    <phoneticPr fontId="1"/>
  </si>
  <si>
    <r>
      <t>想定年齢</t>
    </r>
    <r>
      <rPr>
        <sz val="6"/>
        <color theme="1"/>
        <rFont val="游ゴシック"/>
        <family val="3"/>
        <charset val="128"/>
        <scheme val="minor"/>
      </rPr>
      <t>（小数点第１位以下を切り上げ）</t>
    </r>
    <rPh sb="0" eb="2">
      <t>ソウテイ</t>
    </rPh>
    <rPh sb="2" eb="4">
      <t>ネンレイ</t>
    </rPh>
    <rPh sb="5" eb="7">
      <t>ショウスウ</t>
    </rPh>
    <rPh sb="7" eb="8">
      <t>テン</t>
    </rPh>
    <rPh sb="8" eb="9">
      <t>ダイ</t>
    </rPh>
    <rPh sb="10" eb="11">
      <t>イ</t>
    </rPh>
    <rPh sb="11" eb="13">
      <t>イカ</t>
    </rPh>
    <rPh sb="14" eb="15">
      <t>キ</t>
    </rPh>
    <rPh sb="16" eb="17">
      <t>ア</t>
    </rPh>
    <phoneticPr fontId="1"/>
  </si>
  <si>
    <t>短or中or長</t>
    <rPh sb="0" eb="1">
      <t>タン</t>
    </rPh>
    <rPh sb="3" eb="4">
      <t>ジュウ</t>
    </rPh>
    <rPh sb="6" eb="7">
      <t>チョウ</t>
    </rPh>
    <phoneticPr fontId="1"/>
  </si>
  <si>
    <t>〇のsum</t>
    <phoneticPr fontId="1"/>
  </si>
  <si>
    <t>想定年齢の差</t>
    <phoneticPr fontId="1"/>
  </si>
  <si>
    <t>新学習指導要領</t>
    <rPh sb="0" eb="7">
      <t>シンガクシュウシドウヨウリョウ</t>
    </rPh>
    <phoneticPr fontId="1"/>
  </si>
  <si>
    <t>生活１－ア</t>
    <rPh sb="0" eb="2">
      <t>セイカツ</t>
    </rPh>
    <phoneticPr fontId="1"/>
  </si>
  <si>
    <t>算数１－Ｂ－ア</t>
    <phoneticPr fontId="1"/>
  </si>
  <si>
    <t>算数１－Ｃ－ア</t>
    <phoneticPr fontId="1"/>
  </si>
  <si>
    <t>算数１－Ａ－イ</t>
    <phoneticPr fontId="1"/>
  </si>
  <si>
    <t>算数１－Ｄ－ア</t>
    <phoneticPr fontId="1"/>
  </si>
  <si>
    <t>生活２－カ</t>
    <phoneticPr fontId="1"/>
  </si>
  <si>
    <t>生活１－カ</t>
    <phoneticPr fontId="1"/>
  </si>
  <si>
    <t>個指</t>
    <rPh sb="0" eb="1">
      <t>コ</t>
    </rPh>
    <rPh sb="1" eb="2">
      <t>ユビ</t>
    </rPh>
    <phoneticPr fontId="1"/>
  </si>
  <si>
    <t>新学習指導要領</t>
    <rPh sb="0" eb="7">
      <t>シンガクシュウシドウヨウリョウ</t>
    </rPh>
    <phoneticPr fontId="1"/>
  </si>
  <si>
    <t>水道の蛇口や瓶のねじ蓋を開閉する</t>
    <phoneticPr fontId="1"/>
  </si>
  <si>
    <t>スプーンをひっくり返さないで、口のところへ持っていく</t>
    <phoneticPr fontId="1"/>
  </si>
  <si>
    <t>はさみを使って紙を切る</t>
    <phoneticPr fontId="1"/>
  </si>
  <si>
    <t>片足でケンケンが数歩できる</t>
    <phoneticPr fontId="1"/>
  </si>
  <si>
    <t>腕、手を使った大きな模倣ができる</t>
    <phoneticPr fontId="1"/>
  </si>
  <si>
    <t>物を吹く</t>
    <phoneticPr fontId="1"/>
  </si>
  <si>
    <t>実物の分類ができる</t>
    <phoneticPr fontId="1"/>
  </si>
  <si>
    <t>色・形の違いに気づき分類ができる</t>
    <phoneticPr fontId="1"/>
  </si>
  <si>
    <t>色・形の抽出ができる</t>
    <phoneticPr fontId="1"/>
  </si>
  <si>
    <t>チャンキング、仲間集めをすることができる</t>
    <phoneticPr fontId="1"/>
  </si>
  <si>
    <t>大小、多少の理解ができる</t>
    <phoneticPr fontId="1"/>
  </si>
  <si>
    <t>特定の物を所定の場所に片付けることができる</t>
    <phoneticPr fontId="1"/>
  </si>
  <si>
    <t>自分の順番を理解し、適切に活動できる</t>
    <phoneticPr fontId="1"/>
  </si>
  <si>
    <t>ルールのある遊びを理解して遊べる</t>
    <phoneticPr fontId="1"/>
  </si>
  <si>
    <t>教員の支援を受けて、係活動や役割を経験する</t>
    <phoneticPr fontId="1"/>
  </si>
  <si>
    <t>VOCAなどの代替コミュニケーションを活用し、発表する</t>
    <phoneticPr fontId="1"/>
  </si>
  <si>
    <t>タイマーや声かけなど活動の切り替えの合図を意識し、行動する</t>
    <phoneticPr fontId="1"/>
  </si>
  <si>
    <t>時計などを活用して、自ら行動する</t>
    <phoneticPr fontId="1"/>
  </si>
  <si>
    <t>呼び掛けられていることを意識し、相手に注意をむける</t>
    <phoneticPr fontId="1"/>
  </si>
  <si>
    <t>『おはよう』や『さようなら』などの、日常的なあいさつをする</t>
    <phoneticPr fontId="1"/>
  </si>
  <si>
    <t>今の行動を修正し、「～して」や「もう1度して」に応じる</t>
    <phoneticPr fontId="1"/>
  </si>
  <si>
    <t>指示書・手順書を活用し、活動に取り組む</t>
    <phoneticPr fontId="1"/>
  </si>
  <si>
    <t>言葉や代替手段（絵カードやVOCA）を使って要求を伝える</t>
    <phoneticPr fontId="1"/>
  </si>
  <si>
    <t>言葉や代替手段（絵カードやVOCA）を使って報告を伝える</t>
    <phoneticPr fontId="1"/>
  </si>
  <si>
    <t>声や表情で感情を伝える</t>
    <phoneticPr fontId="1"/>
  </si>
  <si>
    <t>言葉など間接的（社会的）称賛に対して、称賛されていることが分かる</t>
    <phoneticPr fontId="1"/>
  </si>
  <si>
    <t>シールやスタンプ、好きな物などを活動後の褒賞として期待をし、何週間か継続して活動をする</t>
    <phoneticPr fontId="1"/>
  </si>
  <si>
    <t>国語</t>
    <rPh sb="0" eb="2">
      <t>コクゴ</t>
    </rPh>
    <phoneticPr fontId="1"/>
  </si>
  <si>
    <t>算数</t>
    <rPh sb="0" eb="2">
      <t>サンスウ</t>
    </rPh>
    <phoneticPr fontId="1"/>
  </si>
  <si>
    <t>音楽</t>
    <rPh sb="0" eb="2">
      <t>オンガク</t>
    </rPh>
    <phoneticPr fontId="1"/>
  </si>
  <si>
    <t>体育</t>
    <rPh sb="0" eb="2">
      <t>タイイク</t>
    </rPh>
    <phoneticPr fontId="1"/>
  </si>
  <si>
    <t>想定年齢</t>
    <rPh sb="0" eb="2">
      <t>ソウテイ</t>
    </rPh>
    <rPh sb="2" eb="4">
      <t>ネンレイ</t>
    </rPh>
    <phoneticPr fontId="1"/>
  </si>
  <si>
    <t>友だちと物の受け渡しを行ったり、一緒に物を運んだりするなどの活動を経験する</t>
    <rPh sb="0" eb="1">
      <t>トモ</t>
    </rPh>
    <phoneticPr fontId="1"/>
  </si>
  <si>
    <t>生活</t>
    <rPh sb="0" eb="2">
      <t>セイカツ</t>
    </rPh>
    <phoneticPr fontId="1"/>
  </si>
  <si>
    <t>図工</t>
    <rPh sb="0" eb="2">
      <t>ズコウ</t>
    </rPh>
    <phoneticPr fontId="1"/>
  </si>
  <si>
    <t>自立</t>
    <rPh sb="0" eb="2">
      <t>ジリツ</t>
    </rPh>
    <phoneticPr fontId="1"/>
  </si>
  <si>
    <t>自立―身体の動き(５)</t>
    <rPh sb="0" eb="2">
      <t>ジリツ</t>
    </rPh>
    <rPh sb="3" eb="5">
      <t>シンタイ</t>
    </rPh>
    <rPh sb="6" eb="7">
      <t>ウゴ</t>
    </rPh>
    <phoneticPr fontId="1"/>
  </si>
  <si>
    <t>生活２－ア
自立―身体の動き(３)(５)</t>
    <rPh sb="0" eb="2">
      <t>セイカツ</t>
    </rPh>
    <phoneticPr fontId="1"/>
  </si>
  <si>
    <t>図工２－Ａ
自立―身体の動き(５)</t>
    <rPh sb="0" eb="2">
      <t>ズコウ</t>
    </rPh>
    <phoneticPr fontId="1"/>
  </si>
  <si>
    <t>体育１－Ｂ
自立―身体の動き(１)</t>
    <rPh sb="0" eb="2">
      <t>タイイク</t>
    </rPh>
    <phoneticPr fontId="1"/>
  </si>
  <si>
    <t>体育１－Ａ
自立―身体の動き(１)</t>
    <phoneticPr fontId="1"/>
  </si>
  <si>
    <t>体育１－Ａ
自立―身体の動き(５)
自立―環境の把握(４)</t>
    <rPh sb="18" eb="20">
      <t>ジリツ</t>
    </rPh>
    <rPh sb="21" eb="23">
      <t>カンキョウ</t>
    </rPh>
    <rPh sb="24" eb="26">
      <t>ハアク</t>
    </rPh>
    <phoneticPr fontId="1"/>
  </si>
  <si>
    <t>算数１－Ａ－ア
算数１－Ｂ－ア
自立―身体の動き(３)</t>
    <rPh sb="0" eb="2">
      <t>サンスウ</t>
    </rPh>
    <rPh sb="8" eb="10">
      <t>サンスウ</t>
    </rPh>
    <phoneticPr fontId="1"/>
  </si>
  <si>
    <t>音楽１－Ａ－ア
自立―身体の動き(３)</t>
    <rPh sb="0" eb="2">
      <t>オンガク</t>
    </rPh>
    <phoneticPr fontId="1"/>
  </si>
  <si>
    <t>音楽１－Ａ－ア
自立―環境の把握(１)</t>
    <rPh sb="0" eb="2">
      <t>オンガク</t>
    </rPh>
    <phoneticPr fontId="1"/>
  </si>
  <si>
    <t>生活２－ア</t>
    <phoneticPr fontId="1"/>
  </si>
  <si>
    <t>生活３－ア</t>
    <phoneticPr fontId="1"/>
  </si>
  <si>
    <t>生活１－ケ
自立―人間関係の形成(４)</t>
    <rPh sb="6" eb="8">
      <t>ジリツ</t>
    </rPh>
    <rPh sb="9" eb="13">
      <t>ニンゲンカンケイ</t>
    </rPh>
    <rPh sb="14" eb="16">
      <t>ケイセイ</t>
    </rPh>
    <phoneticPr fontId="1"/>
  </si>
  <si>
    <t>生活２－ケ
自立―人間関係の形成(４)</t>
    <phoneticPr fontId="1"/>
  </si>
  <si>
    <t>生活２－エ
自立―人間関係の形成(４)</t>
    <phoneticPr fontId="1"/>
  </si>
  <si>
    <t>生活３－カ</t>
    <phoneticPr fontId="1"/>
  </si>
  <si>
    <t>国語１－Ａ
自立―コミュニケーション(１)</t>
    <rPh sb="0" eb="2">
      <t>コクゴ</t>
    </rPh>
    <phoneticPr fontId="1"/>
  </si>
  <si>
    <t>国語１－Ａ
自立―コミュニケーション(２)(４)</t>
    <rPh sb="0" eb="2">
      <t>コクゴ</t>
    </rPh>
    <phoneticPr fontId="1"/>
  </si>
  <si>
    <t>国語２－Ａ
自立―コミュニケーション(４)(５)</t>
    <rPh sb="0" eb="2">
      <t>コクゴ</t>
    </rPh>
    <phoneticPr fontId="1"/>
  </si>
  <si>
    <t>生活１－オ
自立―人間関係の形成(１)</t>
    <rPh sb="9" eb="13">
      <t>ニンゲンカンケイ</t>
    </rPh>
    <rPh sb="14" eb="16">
      <t>ケイセイ</t>
    </rPh>
    <phoneticPr fontId="1"/>
  </si>
  <si>
    <t>生活２－ケ
自立―環境の把握(５)</t>
    <rPh sb="9" eb="11">
      <t>カンキョウ</t>
    </rPh>
    <rPh sb="12" eb="14">
      <t>ハアク</t>
    </rPh>
    <phoneticPr fontId="1"/>
  </si>
  <si>
    <t>生活３－ケ
自立―環境の把握(５)</t>
    <rPh sb="9" eb="11">
      <t>カンキョウ</t>
    </rPh>
    <rPh sb="12" eb="14">
      <t>ハアク</t>
    </rPh>
    <phoneticPr fontId="1"/>
  </si>
  <si>
    <t>生活３－ケ
算数３－Ｃ</t>
    <rPh sb="6" eb="8">
      <t>サンスウ</t>
    </rPh>
    <phoneticPr fontId="1"/>
  </si>
  <si>
    <t>生活１－オ
自立―コミュニケーション(１)
自立―人間関係の形成(１)</t>
    <rPh sb="22" eb="24">
      <t>ジリツ</t>
    </rPh>
    <rPh sb="25" eb="27">
      <t>ニンゲン</t>
    </rPh>
    <rPh sb="27" eb="29">
      <t>カンケイ</t>
    </rPh>
    <rPh sb="30" eb="32">
      <t>ケイセイ</t>
    </rPh>
    <phoneticPr fontId="1"/>
  </si>
  <si>
    <t>生活２－オ
自立―コミュニケーション(５)</t>
    <rPh sb="6" eb="8">
      <t>ジリツ</t>
    </rPh>
    <phoneticPr fontId="1"/>
  </si>
  <si>
    <t>生活３－オ
自立―コミュニケーション(５)</t>
    <rPh sb="6" eb="8">
      <t>ジリツ</t>
    </rPh>
    <phoneticPr fontId="1"/>
  </si>
  <si>
    <t>生活１－オ
自立―人間関係の形成(１)</t>
    <rPh sb="6" eb="8">
      <t>ジリツ</t>
    </rPh>
    <rPh sb="9" eb="13">
      <t>ニンゲンカンケイ</t>
    </rPh>
    <rPh sb="14" eb="16">
      <t>ケイセイ</t>
    </rPh>
    <phoneticPr fontId="1"/>
  </si>
  <si>
    <t>生活１－オ
自立―人間関係の形成(１)(２)</t>
    <rPh sb="6" eb="8">
      <t>ジリツ</t>
    </rPh>
    <rPh sb="9" eb="13">
      <t>ニンゲンカンケイ</t>
    </rPh>
    <rPh sb="14" eb="16">
      <t>ケイセイ</t>
    </rPh>
    <phoneticPr fontId="1"/>
  </si>
  <si>
    <t>生活３－ケ
自立―人間関係の形成(１)(２)
自立―コミュニケーション(３)</t>
    <rPh sb="6" eb="8">
      <t>ジリツ</t>
    </rPh>
    <rPh sb="9" eb="11">
      <t>ニンゲン</t>
    </rPh>
    <rPh sb="11" eb="13">
      <t>カンケイ</t>
    </rPh>
    <rPh sb="14" eb="16">
      <t>ケイセイ</t>
    </rPh>
    <rPh sb="23" eb="25">
      <t>ジリツ</t>
    </rPh>
    <phoneticPr fontId="1"/>
  </si>
  <si>
    <t>生活１－ケ
自立―人間関係の形成(１)(２)</t>
    <rPh sb="6" eb="8">
      <t>ジリツ</t>
    </rPh>
    <rPh sb="9" eb="13">
      <t>ニンゲンカンケイ</t>
    </rPh>
    <rPh sb="14" eb="16">
      <t>ケイセイ</t>
    </rPh>
    <phoneticPr fontId="1"/>
  </si>
  <si>
    <t>生活１－オ
自立―環境の把握(５)</t>
    <phoneticPr fontId="1"/>
  </si>
  <si>
    <t>生活３－オ
自立―環境の把握(５)</t>
    <phoneticPr fontId="1"/>
  </si>
  <si>
    <t>生活３－オ
自立―環境の把握(５)</t>
    <rPh sb="6" eb="8">
      <t>ジリツ</t>
    </rPh>
    <rPh sb="9" eb="11">
      <t>カンキョウ</t>
    </rPh>
    <rPh sb="12" eb="14">
      <t>ハアク</t>
    </rPh>
    <phoneticPr fontId="1"/>
  </si>
  <si>
    <t>生活１－オ
自立―コミュニケーション(１)
自立―人間関係の形成(１)</t>
    <rPh sb="6" eb="8">
      <t>ジリツ</t>
    </rPh>
    <rPh sb="22" eb="24">
      <t>ジリツ</t>
    </rPh>
    <rPh sb="25" eb="29">
      <t>ニンゲンカンケイ</t>
    </rPh>
    <rPh sb="30" eb="32">
      <t>ケイセイ</t>
    </rPh>
    <phoneticPr fontId="1"/>
  </si>
  <si>
    <t>生活１－オ
自立―コミュニケーション(４)
自立―人間関係の形成(１)</t>
    <phoneticPr fontId="1"/>
  </si>
  <si>
    <t>生活１－オ
自立―コミュニケーション(２)(４)
自立―人間関係の形成(１)</t>
    <phoneticPr fontId="1"/>
  </si>
  <si>
    <t>生活２－オ
自立―コミュニケーション(４)</t>
    <rPh sb="6" eb="8">
      <t>ジリツ</t>
    </rPh>
    <phoneticPr fontId="1"/>
  </si>
  <si>
    <t>生活１－オ
自立―コミュニケーション(１)
自立―心理的な安定(１)</t>
    <rPh sb="6" eb="8">
      <t>ジリツ</t>
    </rPh>
    <rPh sb="22" eb="24">
      <t>ジリツ</t>
    </rPh>
    <rPh sb="25" eb="28">
      <t>シンリテキ</t>
    </rPh>
    <rPh sb="29" eb="31">
      <t>アンテイ</t>
    </rPh>
    <phoneticPr fontId="1"/>
  </si>
  <si>
    <t>生活１－オ
自立―コミュニケーション(１)
自立―心理的な安定(１)</t>
    <phoneticPr fontId="1"/>
  </si>
  <si>
    <t>生活２－オ
自立―コミュニケーション(１)
自立―心理的な安定(１)</t>
    <phoneticPr fontId="1"/>
  </si>
  <si>
    <t>生活１－オ
自立―コミュニケーション(１)(４)
自立―心理的な安定(１)</t>
    <phoneticPr fontId="1"/>
  </si>
  <si>
    <t>生活１－カ
自立―人間関係の形成(１)</t>
    <phoneticPr fontId="1"/>
  </si>
  <si>
    <t>生活１－カ
自立―人間関係の形成(１)(４)</t>
    <phoneticPr fontId="1"/>
  </si>
  <si>
    <t>生活１－カ
自立―人間関係の形成(１)(４)</t>
    <phoneticPr fontId="1"/>
  </si>
  <si>
    <t>生活１－オ
自立―人間関係の形成(２)</t>
    <phoneticPr fontId="1"/>
  </si>
  <si>
    <t>生活１－オ
自立―人間関係の形成(２)</t>
    <phoneticPr fontId="1"/>
  </si>
  <si>
    <t>生活２－オ
自立―人間関係の形成(２)</t>
    <phoneticPr fontId="1"/>
  </si>
  <si>
    <t>生活３－オ
自立―人間関係の形成(２)</t>
    <phoneticPr fontId="1"/>
  </si>
  <si>
    <t>自立</t>
    <rPh sb="0" eb="2">
      <t>ジリツ</t>
    </rPh>
    <phoneticPr fontId="1"/>
  </si>
  <si>
    <t>図工</t>
    <rPh sb="0" eb="2">
      <t>ズコウ</t>
    </rPh>
    <phoneticPr fontId="1"/>
  </si>
  <si>
    <t>学習指導要領</t>
    <rPh sb="0" eb="6">
      <t>ガクシュウシドウヨウリョウ</t>
    </rPh>
    <phoneticPr fontId="1"/>
  </si>
  <si>
    <t>生活１－オ
自立―コミュニケーション(１)
自立―人間関係の形成（１）
自立―環境の把握(５)</t>
    <rPh sb="6" eb="8">
      <t>ジリツ</t>
    </rPh>
    <rPh sb="22" eb="24">
      <t>ジリツ</t>
    </rPh>
    <rPh sb="25" eb="27">
      <t>ニンゲン</t>
    </rPh>
    <rPh sb="27" eb="29">
      <t>カンケイ</t>
    </rPh>
    <rPh sb="30" eb="32">
      <t>ケイセイ</t>
    </rPh>
    <rPh sb="36" eb="38">
      <t>ジリツ</t>
    </rPh>
    <rPh sb="39" eb="41">
      <t>カンキョウ</t>
    </rPh>
    <rPh sb="42" eb="44">
      <t>ハアク</t>
    </rPh>
    <phoneticPr fontId="1"/>
  </si>
  <si>
    <t>生活１－ウ
自立―環境の把握（５）</t>
    <rPh sb="6" eb="8">
      <t>ジリツ</t>
    </rPh>
    <rPh sb="9" eb="11">
      <t>カンキョウ</t>
    </rPh>
    <rPh sb="12" eb="14">
      <t>ハアク</t>
    </rPh>
    <phoneticPr fontId="1"/>
  </si>
  <si>
    <t>生活２－ウ
自立―環境の把握（５）</t>
    <phoneticPr fontId="1"/>
  </si>
  <si>
    <t>生活３－ウ
自立―環境の把握（５）</t>
    <phoneticPr fontId="1"/>
  </si>
  <si>
    <t>生活３－ウ
自立―環境の把握（５）</t>
    <phoneticPr fontId="1"/>
  </si>
  <si>
    <t>自分でできる</t>
    <rPh sb="0" eb="2">
      <t>ジブン</t>
    </rPh>
    <phoneticPr fontId="1"/>
  </si>
  <si>
    <t>÷数</t>
    <rPh sb="1" eb="2">
      <t>カズ</t>
    </rPh>
    <phoneticPr fontId="1"/>
  </si>
  <si>
    <t>平均</t>
    <rPh sb="0" eb="2">
      <t>ヘイキン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</si>
</sst>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10"/>
      <color theme="1"/>
      <name val="游ゴシック"/>
      <family val="2"/>
      <charset val="128"/>
      <scheme val="minor"/>
    </font>
    <font>
      <sz val="6"/>
      <color theme="1"/>
      <name val="游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Protection="1">
      <alignment vertical="center"/>
      <protection locked="0"/>
    </xf>
    <xf numFmtId="0" fontId="0" fillId="0" borderId="0" xfId="0" applyProtection="1">
      <alignment vertical="center"/>
    </xf>
    <xf numFmtId="0" fontId="0" fillId="0" borderId="0" xfId="0" applyAlignment="1" applyProtection="1">
      <alignment horizontal="center" vertical="center"/>
    </xf>
    <xf numFmtId="176" fontId="0" fillId="0" borderId="0" xfId="0" applyNumberFormat="1" applyProtection="1">
      <alignment vertical="center"/>
    </xf>
    <xf numFmtId="0" fontId="0" fillId="0" borderId="0" xfId="0" applyAlignment="1">
      <alignment horizontal="center" vertical="center"/>
    </xf>
    <xf numFmtId="0" fontId="0" fillId="0" borderId="1" xfId="0" applyBorder="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6" fillId="0" borderId="1" xfId="0" applyFont="1" applyBorder="1" applyAlignment="1">
      <alignment vertical="center" wrapText="1"/>
    </xf>
    <xf numFmtId="0" fontId="0" fillId="0" borderId="1" xfId="0" applyBorder="1" applyAlignment="1">
      <alignment vertical="center"/>
    </xf>
    <xf numFmtId="0" fontId="5" fillId="0" borderId="1" xfId="0" applyFont="1" applyBorder="1" applyAlignment="1">
      <alignment horizontal="center" vertical="center" wrapText="1"/>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7" fillId="0" borderId="1" xfId="0" applyFont="1" applyBorder="1" applyAlignment="1">
      <alignment vertical="center" wrapText="1"/>
    </xf>
    <xf numFmtId="0" fontId="4" fillId="0" borderId="1" xfId="0" applyFont="1" applyBorder="1">
      <alignment vertical="center"/>
    </xf>
    <xf numFmtId="0" fontId="0" fillId="0" borderId="1" xfId="0" applyBorder="1" applyAlignment="1">
      <alignment horizontal="center" vertical="center"/>
    </xf>
    <xf numFmtId="0" fontId="0" fillId="0" borderId="0" xfId="0" applyBorder="1">
      <alignment vertical="center"/>
    </xf>
    <xf numFmtId="0" fontId="7" fillId="0" borderId="0" xfId="0" applyFont="1" applyBorder="1" applyAlignment="1">
      <alignment vertical="center" wrapText="1"/>
    </xf>
    <xf numFmtId="0" fontId="4" fillId="0" borderId="0" xfId="0" applyFont="1" applyBorder="1" applyAlignment="1">
      <alignment vertical="center" wrapText="1"/>
    </xf>
    <xf numFmtId="0" fontId="6" fillId="0" borderId="0" xfId="0" applyFont="1" applyBorder="1" applyAlignment="1">
      <alignment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xf>
    <xf numFmtId="0" fontId="0" fillId="0" borderId="0" xfId="0" applyBorder="1" applyAlignment="1">
      <alignment horizontal="center" vertical="center"/>
    </xf>
    <xf numFmtId="0" fontId="4" fillId="0" borderId="1" xfId="0" applyFont="1" applyBorder="1" applyAlignment="1">
      <alignment vertical="center" wrapText="1"/>
    </xf>
    <xf numFmtId="0" fontId="0" fillId="0" borderId="0" xfId="0" applyAlignment="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Alignment="1" applyProtection="1">
      <alignment horizontal="center" vertical="center"/>
      <protection locked="0"/>
    </xf>
    <xf numFmtId="0" fontId="0" fillId="0" borderId="1" xfId="0" applyBorder="1" applyAlignment="1">
      <alignment horizontal="center" vertical="center" textRotation="255"/>
    </xf>
    <xf numFmtId="0" fontId="5" fillId="0" borderId="1" xfId="0" applyFont="1" applyBorder="1" applyAlignment="1">
      <alignment horizontal="center" vertical="center" textRotation="255" wrapText="1"/>
    </xf>
    <xf numFmtId="0" fontId="5" fillId="0" borderId="1" xfId="0" applyFont="1" applyBorder="1" applyAlignment="1">
      <alignment horizontal="center" vertical="center" textRotation="255"/>
    </xf>
    <xf numFmtId="0" fontId="0" fillId="0" borderId="1" xfId="0" applyBorder="1" applyAlignment="1">
      <alignment horizontal="center" vertical="center"/>
    </xf>
    <xf numFmtId="0" fontId="4" fillId="0" borderId="1" xfId="0" applyFont="1" applyBorder="1" applyAlignment="1">
      <alignment horizontal="center" vertical="center" textRotation="255"/>
    </xf>
    <xf numFmtId="0" fontId="0" fillId="0" borderId="0" xfId="0"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horizontal="center" vertical="center" textRotation="255"/>
    </xf>
    <xf numFmtId="0" fontId="0" fillId="0" borderId="0" xfId="0" applyAlignment="1">
      <alignment horizontal="center" vertical="center" textRotation="255"/>
    </xf>
    <xf numFmtId="0" fontId="5" fillId="0" borderId="0" xfId="0" applyFont="1" applyAlignment="1">
      <alignment horizontal="center" vertical="center" textRotation="255" wrapText="1"/>
    </xf>
    <xf numFmtId="0" fontId="0" fillId="0" borderId="0" xfId="0" applyFill="1" applyBorder="1" applyAlignment="1">
      <alignment horizontal="center" vertical="center"/>
    </xf>
    <xf numFmtId="0" fontId="4" fillId="0" borderId="0" xfId="0" applyFont="1" applyAlignment="1">
      <alignment horizontal="center" vertical="center" textRotation="255"/>
    </xf>
    <xf numFmtId="0" fontId="0" fillId="0" borderId="0" xfId="0" applyAlignment="1">
      <alignment horizontal="center" vertical="center" wrapText="1"/>
    </xf>
    <xf numFmtId="0" fontId="0" fillId="0" borderId="0" xfId="0" applyAlignment="1">
      <alignment horizontal="center" vertical="center"/>
    </xf>
  </cellXfs>
  <cellStyles count="1">
    <cellStyle name="標準" xfId="0" builtinId="0"/>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workbookViewId="0">
      <selection sqref="A1:H1"/>
    </sheetView>
  </sheetViews>
  <sheetFormatPr defaultColWidth="9" defaultRowHeight="18" x14ac:dyDescent="0.45"/>
  <cols>
    <col min="1" max="1" width="13" style="11" bestFit="1" customWidth="1"/>
    <col min="2" max="2" width="9" style="11" customWidth="1"/>
    <col min="3" max="6" width="9" style="11"/>
    <col min="7" max="7" width="9.3984375" style="11" bestFit="1" customWidth="1"/>
    <col min="8" max="16384" width="9" style="11"/>
  </cols>
  <sheetData>
    <row r="1" spans="1:8" ht="28.8" x14ac:dyDescent="0.45">
      <c r="A1" s="39" t="s">
        <v>0</v>
      </c>
      <c r="B1" s="40"/>
      <c r="C1" s="40"/>
      <c r="D1" s="40"/>
      <c r="E1" s="40"/>
      <c r="F1" s="40"/>
      <c r="G1" s="40"/>
      <c r="H1" s="40"/>
    </row>
    <row r="2" spans="1:8" x14ac:dyDescent="0.45">
      <c r="A2" s="12"/>
      <c r="B2" s="12"/>
      <c r="C2" s="12"/>
      <c r="D2" s="12"/>
      <c r="E2" s="12"/>
      <c r="F2" s="12"/>
      <c r="G2" s="12"/>
      <c r="H2" s="12"/>
    </row>
    <row r="3" spans="1:8" x14ac:dyDescent="0.45">
      <c r="F3" s="11" t="s">
        <v>5</v>
      </c>
      <c r="G3" s="11" t="s">
        <v>6</v>
      </c>
      <c r="H3" s="11" t="s">
        <v>7</v>
      </c>
    </row>
    <row r="4" spans="1:8" x14ac:dyDescent="0.45">
      <c r="A4" s="11" t="s">
        <v>9</v>
      </c>
      <c r="B4" s="41"/>
      <c r="C4" s="41"/>
      <c r="D4" s="41"/>
      <c r="E4" s="11" t="s">
        <v>1</v>
      </c>
      <c r="F4" s="10"/>
      <c r="G4" s="10"/>
      <c r="H4" s="10"/>
    </row>
    <row r="5" spans="1:8" x14ac:dyDescent="0.45">
      <c r="A5" s="11" t="s">
        <v>10</v>
      </c>
      <c r="B5" s="10" t="s">
        <v>8</v>
      </c>
      <c r="C5" s="10"/>
      <c r="D5" s="10"/>
      <c r="E5" s="11" t="s">
        <v>2</v>
      </c>
      <c r="F5" s="10"/>
      <c r="G5" s="10"/>
      <c r="H5" s="10"/>
    </row>
    <row r="6" spans="1:8" x14ac:dyDescent="0.45">
      <c r="A6" s="11" t="s">
        <v>11</v>
      </c>
      <c r="B6" s="41"/>
      <c r="C6" s="41"/>
      <c r="D6" s="41"/>
      <c r="E6" s="11" t="s">
        <v>3</v>
      </c>
      <c r="F6" s="11">
        <f>IF(AND(H4&lt;H5,G4-1&lt;G5),(F4-1)-F5,IF(G4&lt;G5,(F4-1)-F5,F4-F5))</f>
        <v>0</v>
      </c>
      <c r="G6" s="11">
        <f>IF(AND(H4&lt;H5,G4-1&lt;G5),((G4-1)+12)-G5,IF(H4&lt;H5,(G4-1)-G5,IF(G4&lt;G5,G4+12-G5,G4-G5)))</f>
        <v>0</v>
      </c>
      <c r="H6" s="11">
        <f>IF(H5&gt;H4,(H4+30)-H5,H4-H5)</f>
        <v>0</v>
      </c>
    </row>
    <row r="7" spans="1:8" x14ac:dyDescent="0.45">
      <c r="H7" s="13"/>
    </row>
    <row r="10" spans="1:8" x14ac:dyDescent="0.45">
      <c r="A10" s="11" t="s">
        <v>62</v>
      </c>
    </row>
    <row r="11" spans="1:8" x14ac:dyDescent="0.45">
      <c r="A11" s="11" t="s">
        <v>38</v>
      </c>
    </row>
    <row r="12" spans="1:8" x14ac:dyDescent="0.45">
      <c r="A12" s="11" t="s">
        <v>39</v>
      </c>
    </row>
    <row r="13" spans="1:8" x14ac:dyDescent="0.45">
      <c r="A13" s="11" t="s">
        <v>40</v>
      </c>
    </row>
    <row r="14" spans="1:8" x14ac:dyDescent="0.45">
      <c r="A14" s="11" t="s">
        <v>41</v>
      </c>
    </row>
    <row r="15" spans="1:8" x14ac:dyDescent="0.45">
      <c r="A15" s="11" t="s">
        <v>42</v>
      </c>
    </row>
    <row r="16" spans="1:8" x14ac:dyDescent="0.45">
      <c r="A16" s="11" t="s">
        <v>43</v>
      </c>
    </row>
    <row r="17" spans="1:1" x14ac:dyDescent="0.45">
      <c r="A17" s="11" t="s">
        <v>44</v>
      </c>
    </row>
    <row r="18" spans="1:1" x14ac:dyDescent="0.45">
      <c r="A18" s="11" t="s">
        <v>45</v>
      </c>
    </row>
    <row r="19" spans="1:1" x14ac:dyDescent="0.45">
      <c r="A19" s="11" t="s">
        <v>46</v>
      </c>
    </row>
    <row r="20" spans="1:1" x14ac:dyDescent="0.45">
      <c r="A20" s="11" t="s">
        <v>47</v>
      </c>
    </row>
    <row r="21" spans="1:1" x14ac:dyDescent="0.45">
      <c r="A21" s="11" t="s">
        <v>48</v>
      </c>
    </row>
    <row r="22" spans="1:1" x14ac:dyDescent="0.45">
      <c r="A22" s="11" t="s">
        <v>49</v>
      </c>
    </row>
    <row r="23" spans="1:1" x14ac:dyDescent="0.45">
      <c r="A23" s="11" t="s">
        <v>50</v>
      </c>
    </row>
    <row r="24" spans="1:1" x14ac:dyDescent="0.45">
      <c r="A24" s="11" t="s">
        <v>51</v>
      </c>
    </row>
    <row r="25" spans="1:1" x14ac:dyDescent="0.45">
      <c r="A25" s="11" t="s">
        <v>52</v>
      </c>
    </row>
    <row r="26" spans="1:1" x14ac:dyDescent="0.45">
      <c r="A26" s="11" t="s">
        <v>53</v>
      </c>
    </row>
    <row r="27" spans="1:1" x14ac:dyDescent="0.45">
      <c r="A27" s="11" t="s">
        <v>54</v>
      </c>
    </row>
    <row r="28" spans="1:1" x14ac:dyDescent="0.45">
      <c r="A28" s="11" t="s">
        <v>55</v>
      </c>
    </row>
    <row r="29" spans="1:1" x14ac:dyDescent="0.45">
      <c r="A29" s="11" t="s">
        <v>56</v>
      </c>
    </row>
    <row r="30" spans="1:1" x14ac:dyDescent="0.45">
      <c r="A30" s="11" t="s">
        <v>57</v>
      </c>
    </row>
    <row r="31" spans="1:1" x14ac:dyDescent="0.45">
      <c r="A31" s="11" t="s">
        <v>58</v>
      </c>
    </row>
    <row r="32" spans="1:1" x14ac:dyDescent="0.45">
      <c r="A32" s="11" t="s">
        <v>59</v>
      </c>
    </row>
    <row r="33" spans="1:1" x14ac:dyDescent="0.45">
      <c r="A33" s="11" t="s">
        <v>60</v>
      </c>
    </row>
    <row r="34" spans="1:1" x14ac:dyDescent="0.45">
      <c r="A34" s="11" t="s">
        <v>61</v>
      </c>
    </row>
  </sheetData>
  <sheetProtection algorithmName="SHA-512" hashValue="5LuFqoTaKju55l1bPGuAkENIhNE89ATNFXzbHeisUg32zzmO6FgiMBvqm/r/5tRpRcjPHpkBcUDZOvzwGVFWRQ==" saltValue="HeyEu9x6z0uThIGgXojmTw==" spinCount="100000" sheet="1" objects="1" scenarios="1"/>
  <mergeCells count="3">
    <mergeCell ref="A1:H1"/>
    <mergeCell ref="B4:D4"/>
    <mergeCell ref="B6:D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zoomScaleNormal="100" workbookViewId="0">
      <selection sqref="A1:H1"/>
    </sheetView>
  </sheetViews>
  <sheetFormatPr defaultRowHeight="18" x14ac:dyDescent="0.45"/>
  <cols>
    <col min="1" max="1" width="5.19921875" customWidth="1"/>
    <col min="2" max="2" width="5.19921875" bestFit="1" customWidth="1"/>
    <col min="3" max="3" width="7.09765625" customWidth="1"/>
    <col min="4" max="4" width="5.19921875" bestFit="1" customWidth="1"/>
    <col min="5" max="5" width="44.19921875" customWidth="1"/>
    <col min="6" max="6" width="6.8984375" customWidth="1"/>
    <col min="7" max="7" width="9.59765625" customWidth="1"/>
    <col min="8" max="8" width="6.8984375" customWidth="1"/>
  </cols>
  <sheetData>
    <row r="1" spans="1:8" x14ac:dyDescent="0.45">
      <c r="A1" s="45" t="s">
        <v>78</v>
      </c>
      <c r="B1" s="45"/>
      <c r="C1" s="45"/>
      <c r="D1" s="45"/>
      <c r="E1" s="45"/>
      <c r="F1" s="45"/>
      <c r="G1" s="45"/>
      <c r="H1" s="45"/>
    </row>
    <row r="2" spans="1:8" ht="26.4" x14ac:dyDescent="0.45">
      <c r="A2" s="19" t="s">
        <v>12</v>
      </c>
      <c r="B2" s="19" t="s">
        <v>13</v>
      </c>
      <c r="C2" s="19" t="s">
        <v>14</v>
      </c>
      <c r="D2" s="19" t="s">
        <v>15</v>
      </c>
      <c r="E2" s="19" t="s">
        <v>16</v>
      </c>
      <c r="F2" s="16" t="s">
        <v>79</v>
      </c>
      <c r="G2" s="23" t="s">
        <v>17</v>
      </c>
      <c r="H2" s="23" t="s">
        <v>113</v>
      </c>
    </row>
    <row r="3" spans="1:8" ht="36" x14ac:dyDescent="0.45">
      <c r="A3" s="19">
        <v>1</v>
      </c>
      <c r="B3" s="42" t="s">
        <v>19</v>
      </c>
      <c r="C3" s="46" t="s">
        <v>80</v>
      </c>
      <c r="D3" s="19">
        <v>1</v>
      </c>
      <c r="E3" s="15" t="s">
        <v>112</v>
      </c>
      <c r="F3" s="24"/>
      <c r="G3" s="25"/>
      <c r="H3" s="24"/>
    </row>
    <row r="4" spans="1:8" x14ac:dyDescent="0.45">
      <c r="A4" s="19">
        <v>2</v>
      </c>
      <c r="B4" s="42"/>
      <c r="C4" s="46"/>
      <c r="D4" s="19">
        <v>2</v>
      </c>
      <c r="E4" s="22" t="s">
        <v>179</v>
      </c>
      <c r="F4" s="24"/>
      <c r="G4" s="25"/>
      <c r="H4" s="24"/>
    </row>
    <row r="5" spans="1:8" ht="36" x14ac:dyDescent="0.45">
      <c r="A5" s="19">
        <v>3</v>
      </c>
      <c r="B5" s="42"/>
      <c r="C5" s="46"/>
      <c r="D5" s="19">
        <v>3</v>
      </c>
      <c r="E5" s="15" t="s">
        <v>180</v>
      </c>
      <c r="F5" s="24"/>
      <c r="G5" s="25"/>
      <c r="H5" s="24"/>
    </row>
    <row r="6" spans="1:8" x14ac:dyDescent="0.45">
      <c r="A6" s="19">
        <v>4</v>
      </c>
      <c r="B6" s="42"/>
      <c r="C6" s="46"/>
      <c r="D6" s="19">
        <v>4</v>
      </c>
      <c r="E6" s="15" t="s">
        <v>181</v>
      </c>
      <c r="F6" s="24"/>
      <c r="G6" s="25"/>
      <c r="H6" s="24"/>
    </row>
    <row r="7" spans="1:8" x14ac:dyDescent="0.45">
      <c r="A7" s="19">
        <v>5</v>
      </c>
      <c r="B7" s="42"/>
      <c r="C7" s="46" t="s">
        <v>18</v>
      </c>
      <c r="D7" s="19">
        <v>1</v>
      </c>
      <c r="E7" s="15" t="s">
        <v>114</v>
      </c>
      <c r="F7" s="24"/>
      <c r="G7" s="24"/>
      <c r="H7" s="24"/>
    </row>
    <row r="8" spans="1:8" ht="18.75" customHeight="1" x14ac:dyDescent="0.45">
      <c r="A8" s="19">
        <v>6</v>
      </c>
      <c r="B8" s="42"/>
      <c r="C8" s="44"/>
      <c r="D8" s="19">
        <v>2</v>
      </c>
      <c r="E8" s="15" t="s">
        <v>81</v>
      </c>
      <c r="F8" s="24"/>
      <c r="G8" s="24"/>
      <c r="H8" s="24"/>
    </row>
    <row r="9" spans="1:8" ht="18.75" customHeight="1" x14ac:dyDescent="0.45">
      <c r="A9" s="19">
        <v>7</v>
      </c>
      <c r="B9" s="42"/>
      <c r="C9" s="44"/>
      <c r="D9" s="19">
        <v>3</v>
      </c>
      <c r="E9" s="15" t="s">
        <v>82</v>
      </c>
      <c r="F9" s="24"/>
      <c r="G9" s="24"/>
      <c r="H9" s="24"/>
    </row>
    <row r="10" spans="1:8" ht="18.75" customHeight="1" x14ac:dyDescent="0.45">
      <c r="A10" s="19">
        <v>8</v>
      </c>
      <c r="B10" s="42"/>
      <c r="C10" s="44"/>
      <c r="D10" s="19">
        <v>4</v>
      </c>
      <c r="E10" s="15" t="s">
        <v>182</v>
      </c>
      <c r="F10" s="24"/>
      <c r="G10" s="24"/>
      <c r="H10" s="24"/>
    </row>
    <row r="11" spans="1:8" x14ac:dyDescent="0.45">
      <c r="A11" s="19">
        <v>9</v>
      </c>
      <c r="B11" s="42"/>
      <c r="C11" s="43" t="s">
        <v>83</v>
      </c>
      <c r="D11" s="19">
        <v>1</v>
      </c>
      <c r="E11" s="22" t="s">
        <v>183</v>
      </c>
      <c r="F11" s="24"/>
      <c r="G11" s="24"/>
      <c r="H11" s="24"/>
    </row>
    <row r="12" spans="1:8" x14ac:dyDescent="0.45">
      <c r="A12" s="19">
        <v>10</v>
      </c>
      <c r="B12" s="42"/>
      <c r="C12" s="43"/>
      <c r="D12" s="19">
        <v>2</v>
      </c>
      <c r="E12" s="15" t="s">
        <v>115</v>
      </c>
      <c r="F12" s="24"/>
      <c r="G12" s="24"/>
      <c r="H12" s="24"/>
    </row>
    <row r="13" spans="1:8" x14ac:dyDescent="0.45">
      <c r="A13" s="19">
        <v>11</v>
      </c>
      <c r="B13" s="42"/>
      <c r="C13" s="43"/>
      <c r="D13" s="19">
        <v>3</v>
      </c>
      <c r="E13" s="15" t="s">
        <v>84</v>
      </c>
      <c r="F13" s="24"/>
      <c r="G13" s="24"/>
      <c r="H13" s="24"/>
    </row>
    <row r="14" spans="1:8" ht="18.75" customHeight="1" x14ac:dyDescent="0.45">
      <c r="A14" s="19">
        <v>12</v>
      </c>
      <c r="B14" s="42"/>
      <c r="C14" s="43"/>
      <c r="D14" s="19">
        <v>4</v>
      </c>
      <c r="E14" s="15" t="s">
        <v>85</v>
      </c>
      <c r="F14" s="24"/>
      <c r="G14" s="24"/>
      <c r="H14" s="24"/>
    </row>
    <row r="15" spans="1:8" ht="18.75" customHeight="1" x14ac:dyDescent="0.45">
      <c r="A15" s="19">
        <v>13</v>
      </c>
      <c r="B15" s="42" t="s">
        <v>28</v>
      </c>
      <c r="C15" s="43" t="s">
        <v>86</v>
      </c>
      <c r="D15" s="19">
        <v>1</v>
      </c>
      <c r="E15" s="15" t="s">
        <v>87</v>
      </c>
      <c r="F15" s="24"/>
      <c r="G15" s="24"/>
      <c r="H15" s="24"/>
    </row>
    <row r="16" spans="1:8" ht="18.75" customHeight="1" x14ac:dyDescent="0.45">
      <c r="A16" s="19">
        <v>14</v>
      </c>
      <c r="B16" s="42"/>
      <c r="C16" s="43"/>
      <c r="D16" s="19">
        <v>2</v>
      </c>
      <c r="E16" s="15" t="s">
        <v>88</v>
      </c>
      <c r="F16" s="24"/>
      <c r="G16" s="24"/>
      <c r="H16" s="24"/>
    </row>
    <row r="17" spans="1:8" ht="18.75" customHeight="1" x14ac:dyDescent="0.45">
      <c r="A17" s="19">
        <v>15</v>
      </c>
      <c r="B17" s="42"/>
      <c r="C17" s="43"/>
      <c r="D17" s="19">
        <v>3</v>
      </c>
      <c r="E17" s="15" t="s">
        <v>184</v>
      </c>
      <c r="F17" s="24"/>
      <c r="G17" s="24"/>
      <c r="H17" s="24"/>
    </row>
    <row r="18" spans="1:8" ht="18.75" customHeight="1" x14ac:dyDescent="0.45">
      <c r="A18" s="19">
        <v>16</v>
      </c>
      <c r="B18" s="42"/>
      <c r="C18" s="43" t="s">
        <v>29</v>
      </c>
      <c r="D18" s="19">
        <v>1</v>
      </c>
      <c r="E18" s="15" t="s">
        <v>185</v>
      </c>
      <c r="F18" s="24"/>
      <c r="G18" s="24"/>
      <c r="H18" s="24"/>
    </row>
    <row r="19" spans="1:8" x14ac:dyDescent="0.45">
      <c r="A19" s="19">
        <v>17</v>
      </c>
      <c r="B19" s="42"/>
      <c r="C19" s="43"/>
      <c r="D19" s="19">
        <v>2</v>
      </c>
      <c r="E19" s="22" t="s">
        <v>186</v>
      </c>
      <c r="F19" s="24"/>
      <c r="G19" s="24"/>
      <c r="H19" s="24"/>
    </row>
    <row r="20" spans="1:8" ht="18.75" customHeight="1" x14ac:dyDescent="0.45">
      <c r="A20" s="19">
        <v>18</v>
      </c>
      <c r="B20" s="42"/>
      <c r="C20" s="43"/>
      <c r="D20" s="19">
        <v>3</v>
      </c>
      <c r="E20" s="15" t="s">
        <v>187</v>
      </c>
      <c r="F20" s="24"/>
      <c r="G20" s="24"/>
      <c r="H20" s="24"/>
    </row>
    <row r="21" spans="1:8" ht="18.75" customHeight="1" x14ac:dyDescent="0.45">
      <c r="A21" s="19">
        <v>19</v>
      </c>
      <c r="B21" s="42"/>
      <c r="C21" s="44" t="s">
        <v>89</v>
      </c>
      <c r="D21" s="19">
        <v>1</v>
      </c>
      <c r="E21" s="15" t="s">
        <v>90</v>
      </c>
      <c r="F21" s="24"/>
      <c r="G21" s="24"/>
      <c r="H21" s="24"/>
    </row>
    <row r="22" spans="1:8" ht="18.75" customHeight="1" x14ac:dyDescent="0.45">
      <c r="A22" s="19">
        <v>20</v>
      </c>
      <c r="B22" s="42"/>
      <c r="C22" s="44"/>
      <c r="D22" s="19">
        <v>2</v>
      </c>
      <c r="E22" s="15" t="s">
        <v>91</v>
      </c>
      <c r="F22" s="24"/>
      <c r="G22" s="24"/>
      <c r="H22" s="24"/>
    </row>
    <row r="23" spans="1:8" ht="18.75" customHeight="1" x14ac:dyDescent="0.45">
      <c r="A23" s="19">
        <v>21</v>
      </c>
      <c r="B23" s="42"/>
      <c r="C23" s="44"/>
      <c r="D23" s="19">
        <v>3</v>
      </c>
      <c r="E23" s="15" t="s">
        <v>92</v>
      </c>
      <c r="F23" s="24"/>
      <c r="G23" s="24"/>
      <c r="H23" s="24"/>
    </row>
    <row r="24" spans="1:8" ht="18.75" customHeight="1" x14ac:dyDescent="0.45">
      <c r="A24" s="19">
        <v>22</v>
      </c>
      <c r="B24" s="42"/>
      <c r="C24" s="43" t="s">
        <v>93</v>
      </c>
      <c r="D24" s="19">
        <v>1</v>
      </c>
      <c r="E24" s="15" t="s">
        <v>94</v>
      </c>
      <c r="F24" s="24"/>
      <c r="G24" s="24"/>
      <c r="H24" s="24"/>
    </row>
    <row r="25" spans="1:8" x14ac:dyDescent="0.45">
      <c r="A25" s="19">
        <v>23</v>
      </c>
      <c r="B25" s="42"/>
      <c r="C25" s="43"/>
      <c r="D25" s="19">
        <v>2</v>
      </c>
      <c r="E25" s="15" t="s">
        <v>188</v>
      </c>
      <c r="F25" s="24"/>
      <c r="G25" s="24"/>
      <c r="H25" s="24"/>
    </row>
    <row r="26" spans="1:8" ht="18.75" customHeight="1" x14ac:dyDescent="0.45">
      <c r="A26" s="19">
        <v>24</v>
      </c>
      <c r="B26" s="42"/>
      <c r="C26" s="43"/>
      <c r="D26" s="19">
        <v>3</v>
      </c>
      <c r="E26" s="15" t="s">
        <v>189</v>
      </c>
      <c r="F26" s="24"/>
      <c r="G26" s="24"/>
      <c r="H26" s="24"/>
    </row>
    <row r="27" spans="1:8" x14ac:dyDescent="0.45">
      <c r="A27" s="19">
        <v>25</v>
      </c>
      <c r="B27" s="42" t="s">
        <v>30</v>
      </c>
      <c r="C27" s="44" t="s">
        <v>95</v>
      </c>
      <c r="D27" s="19">
        <v>1</v>
      </c>
      <c r="E27" s="15" t="s">
        <v>116</v>
      </c>
      <c r="F27" s="24"/>
      <c r="G27" s="24"/>
      <c r="H27" s="24"/>
    </row>
    <row r="28" spans="1:8" x14ac:dyDescent="0.45">
      <c r="A28" s="19">
        <v>26</v>
      </c>
      <c r="B28" s="42"/>
      <c r="C28" s="44"/>
      <c r="D28" s="19">
        <v>2</v>
      </c>
      <c r="E28" s="15" t="s">
        <v>190</v>
      </c>
      <c r="F28" s="24"/>
      <c r="G28" s="24"/>
      <c r="H28" s="24"/>
    </row>
    <row r="29" spans="1:8" x14ac:dyDescent="0.45">
      <c r="A29" s="19">
        <v>27</v>
      </c>
      <c r="B29" s="42"/>
      <c r="C29" s="44"/>
      <c r="D29" s="19">
        <v>3</v>
      </c>
      <c r="E29" s="15" t="s">
        <v>117</v>
      </c>
      <c r="F29" s="24"/>
      <c r="G29" s="24"/>
      <c r="H29" s="24"/>
    </row>
    <row r="30" spans="1:8" x14ac:dyDescent="0.45">
      <c r="A30" s="19">
        <v>28</v>
      </c>
      <c r="B30" s="42"/>
      <c r="C30" s="44"/>
      <c r="D30" s="19">
        <v>4</v>
      </c>
      <c r="E30" s="15" t="s">
        <v>118</v>
      </c>
      <c r="F30" s="24"/>
      <c r="G30" s="24"/>
      <c r="H30" s="24"/>
    </row>
    <row r="31" spans="1:8" ht="18.75" customHeight="1" x14ac:dyDescent="0.45">
      <c r="A31" s="19">
        <v>29</v>
      </c>
      <c r="B31" s="42"/>
      <c r="C31" s="43" t="s">
        <v>31</v>
      </c>
      <c r="D31" s="19">
        <v>1</v>
      </c>
      <c r="E31" s="15" t="s">
        <v>96</v>
      </c>
      <c r="F31" s="24"/>
      <c r="G31" s="24"/>
      <c r="H31" s="24"/>
    </row>
    <row r="32" spans="1:8" x14ac:dyDescent="0.45">
      <c r="A32" s="19">
        <v>30</v>
      </c>
      <c r="B32" s="42"/>
      <c r="C32" s="43"/>
      <c r="D32" s="19">
        <v>2</v>
      </c>
      <c r="E32" s="15" t="s">
        <v>119</v>
      </c>
      <c r="F32" s="24"/>
      <c r="G32" s="24"/>
      <c r="H32" s="24"/>
    </row>
    <row r="33" spans="1:8" x14ac:dyDescent="0.45">
      <c r="A33" s="19">
        <v>31</v>
      </c>
      <c r="B33" s="42"/>
      <c r="C33" s="43"/>
      <c r="D33" s="19">
        <v>3</v>
      </c>
      <c r="E33" s="15" t="s">
        <v>191</v>
      </c>
      <c r="F33" s="24"/>
      <c r="G33" s="24"/>
      <c r="H33" s="24"/>
    </row>
    <row r="34" spans="1:8" x14ac:dyDescent="0.45">
      <c r="A34" s="19">
        <v>32</v>
      </c>
      <c r="B34" s="42"/>
      <c r="C34" s="43"/>
      <c r="D34" s="19">
        <v>4</v>
      </c>
      <c r="E34" s="22" t="s">
        <v>192</v>
      </c>
      <c r="F34" s="24"/>
      <c r="G34" s="24"/>
      <c r="H34" s="24"/>
    </row>
    <row r="35" spans="1:8" x14ac:dyDescent="0.45">
      <c r="A35" s="19">
        <v>33</v>
      </c>
      <c r="B35" s="42"/>
      <c r="C35" s="43" t="s">
        <v>97</v>
      </c>
      <c r="D35" s="19">
        <v>1</v>
      </c>
      <c r="E35" s="15" t="s">
        <v>193</v>
      </c>
      <c r="F35" s="24"/>
      <c r="G35" s="24"/>
      <c r="H35" s="24"/>
    </row>
    <row r="36" spans="1:8" x14ac:dyDescent="0.45">
      <c r="A36" s="19">
        <v>34</v>
      </c>
      <c r="B36" s="42"/>
      <c r="C36" s="43"/>
      <c r="D36" s="19">
        <v>2</v>
      </c>
      <c r="E36" s="15" t="s">
        <v>120</v>
      </c>
      <c r="F36" s="24"/>
      <c r="G36" s="24"/>
      <c r="H36" s="24"/>
    </row>
    <row r="37" spans="1:8" x14ac:dyDescent="0.45">
      <c r="A37" s="19">
        <v>35</v>
      </c>
      <c r="B37" s="42"/>
      <c r="C37" s="43"/>
      <c r="D37" s="19">
        <v>3</v>
      </c>
      <c r="E37" s="15" t="s">
        <v>121</v>
      </c>
      <c r="F37" s="24"/>
      <c r="G37" s="24"/>
      <c r="H37" s="24"/>
    </row>
    <row r="38" spans="1:8" ht="36" x14ac:dyDescent="0.45">
      <c r="A38" s="19">
        <v>36</v>
      </c>
      <c r="B38" s="42"/>
      <c r="C38" s="43"/>
      <c r="D38" s="19">
        <v>4</v>
      </c>
      <c r="E38" s="15" t="s">
        <v>122</v>
      </c>
      <c r="F38" s="24"/>
      <c r="G38" s="24"/>
      <c r="H38" s="24"/>
    </row>
    <row r="39" spans="1:8" x14ac:dyDescent="0.45">
      <c r="A39" s="19">
        <v>37</v>
      </c>
      <c r="B39" s="42"/>
      <c r="C39" s="43" t="s">
        <v>98</v>
      </c>
      <c r="D39" s="19">
        <v>1</v>
      </c>
      <c r="E39" s="15" t="s">
        <v>123</v>
      </c>
      <c r="F39" s="24"/>
      <c r="G39" s="24"/>
      <c r="H39" s="24"/>
    </row>
    <row r="40" spans="1:8" ht="36" x14ac:dyDescent="0.45">
      <c r="A40" s="19">
        <v>38</v>
      </c>
      <c r="B40" s="42"/>
      <c r="C40" s="43"/>
      <c r="D40" s="19">
        <v>2</v>
      </c>
      <c r="E40" s="15" t="s">
        <v>194</v>
      </c>
      <c r="F40" s="24"/>
      <c r="G40" s="24"/>
      <c r="H40" s="24"/>
    </row>
    <row r="41" spans="1:8" ht="36" x14ac:dyDescent="0.45">
      <c r="A41" s="19">
        <v>39</v>
      </c>
      <c r="B41" s="42"/>
      <c r="C41" s="43"/>
      <c r="D41" s="19">
        <v>3</v>
      </c>
      <c r="E41" s="15" t="s">
        <v>124</v>
      </c>
      <c r="F41" s="24"/>
      <c r="G41" s="24"/>
      <c r="H41" s="24"/>
    </row>
    <row r="42" spans="1:8" ht="36" x14ac:dyDescent="0.45">
      <c r="A42" s="19">
        <v>40</v>
      </c>
      <c r="B42" s="42"/>
      <c r="C42" s="43"/>
      <c r="D42" s="19">
        <v>4</v>
      </c>
      <c r="E42" s="15" t="s">
        <v>125</v>
      </c>
      <c r="F42" s="24"/>
      <c r="G42" s="24"/>
      <c r="H42" s="24"/>
    </row>
    <row r="43" spans="1:8" x14ac:dyDescent="0.45">
      <c r="A43" s="19">
        <v>41</v>
      </c>
      <c r="B43" s="42"/>
      <c r="C43" s="43" t="s">
        <v>99</v>
      </c>
      <c r="D43" s="19">
        <v>1</v>
      </c>
      <c r="E43" s="15" t="s">
        <v>126</v>
      </c>
      <c r="F43" s="24"/>
      <c r="G43" s="24"/>
      <c r="H43" s="24"/>
    </row>
    <row r="44" spans="1:8" ht="36" x14ac:dyDescent="0.45">
      <c r="A44" s="19">
        <v>42</v>
      </c>
      <c r="B44" s="42"/>
      <c r="C44" s="43"/>
      <c r="D44" s="19">
        <v>2</v>
      </c>
      <c r="E44" s="15" t="s">
        <v>195</v>
      </c>
      <c r="F44" s="24"/>
      <c r="G44" s="24"/>
      <c r="H44" s="24"/>
    </row>
    <row r="45" spans="1:8" x14ac:dyDescent="0.45">
      <c r="A45" s="19">
        <v>43</v>
      </c>
      <c r="B45" s="42"/>
      <c r="C45" s="43"/>
      <c r="D45" s="19">
        <v>3</v>
      </c>
      <c r="E45" s="15" t="s">
        <v>127</v>
      </c>
      <c r="F45" s="24"/>
      <c r="G45" s="24"/>
      <c r="H45" s="24"/>
    </row>
    <row r="46" spans="1:8" x14ac:dyDescent="0.45">
      <c r="A46" s="19">
        <v>44</v>
      </c>
      <c r="B46" s="42"/>
      <c r="C46" s="43"/>
      <c r="D46" s="19">
        <v>4</v>
      </c>
      <c r="E46" s="22" t="s">
        <v>196</v>
      </c>
      <c r="F46" s="24"/>
      <c r="G46" s="24"/>
      <c r="H46" s="24"/>
    </row>
    <row r="47" spans="1:8" x14ac:dyDescent="0.45">
      <c r="A47" s="19">
        <v>45</v>
      </c>
      <c r="B47" s="42"/>
      <c r="C47" s="43" t="s">
        <v>100</v>
      </c>
      <c r="D47" s="19">
        <v>1</v>
      </c>
      <c r="E47" s="15" t="s">
        <v>128</v>
      </c>
      <c r="F47" s="24"/>
      <c r="G47" s="24"/>
      <c r="H47" s="24"/>
    </row>
    <row r="48" spans="1:8" x14ac:dyDescent="0.45">
      <c r="A48" s="19">
        <v>46</v>
      </c>
      <c r="B48" s="42"/>
      <c r="C48" s="43"/>
      <c r="D48" s="19">
        <v>2</v>
      </c>
      <c r="E48" s="15" t="s">
        <v>129</v>
      </c>
      <c r="F48" s="24"/>
      <c r="G48" s="24"/>
      <c r="H48" s="24"/>
    </row>
    <row r="49" spans="1:8" x14ac:dyDescent="0.45">
      <c r="A49" s="19">
        <v>47</v>
      </c>
      <c r="B49" s="42"/>
      <c r="C49" s="43"/>
      <c r="D49" s="19">
        <v>3</v>
      </c>
      <c r="E49" s="15" t="s">
        <v>130</v>
      </c>
      <c r="F49" s="24"/>
      <c r="G49" s="24"/>
      <c r="H49" s="24"/>
    </row>
    <row r="50" spans="1:8" ht="36" x14ac:dyDescent="0.45">
      <c r="A50" s="19">
        <v>48</v>
      </c>
      <c r="B50" s="42"/>
      <c r="C50" s="43"/>
      <c r="D50" s="19">
        <v>4</v>
      </c>
      <c r="E50" s="15" t="s">
        <v>131</v>
      </c>
      <c r="F50" s="24"/>
      <c r="G50" s="24"/>
      <c r="H50" s="24"/>
    </row>
    <row r="51" spans="1:8" ht="36" x14ac:dyDescent="0.45">
      <c r="A51" s="19">
        <v>49</v>
      </c>
      <c r="B51" s="42" t="s">
        <v>33</v>
      </c>
      <c r="C51" s="43" t="s">
        <v>101</v>
      </c>
      <c r="D51" s="19">
        <v>1</v>
      </c>
      <c r="E51" s="15" t="s">
        <v>197</v>
      </c>
      <c r="F51" s="24"/>
      <c r="G51" s="24"/>
      <c r="H51" s="24"/>
    </row>
    <row r="52" spans="1:8" x14ac:dyDescent="0.45">
      <c r="A52" s="19">
        <v>50</v>
      </c>
      <c r="B52" s="42"/>
      <c r="C52" s="43"/>
      <c r="D52" s="19">
        <v>2</v>
      </c>
      <c r="E52" s="15" t="s">
        <v>132</v>
      </c>
      <c r="F52" s="24"/>
      <c r="G52" s="24"/>
      <c r="H52" s="24"/>
    </row>
    <row r="53" spans="1:8" ht="36" x14ac:dyDescent="0.45">
      <c r="A53" s="19">
        <v>51</v>
      </c>
      <c r="B53" s="42"/>
      <c r="C53" s="43"/>
      <c r="D53" s="19">
        <v>3</v>
      </c>
      <c r="E53" s="15" t="s">
        <v>198</v>
      </c>
      <c r="F53" s="24"/>
      <c r="G53" s="24"/>
      <c r="H53" s="24"/>
    </row>
    <row r="54" spans="1:8" ht="36" x14ac:dyDescent="0.45">
      <c r="A54" s="19">
        <v>52</v>
      </c>
      <c r="B54" s="42"/>
      <c r="C54" s="43"/>
      <c r="D54" s="19">
        <v>4</v>
      </c>
      <c r="E54" s="15" t="s">
        <v>133</v>
      </c>
      <c r="F54" s="24"/>
      <c r="G54" s="24"/>
      <c r="H54" s="24"/>
    </row>
    <row r="55" spans="1:8" ht="18.75" customHeight="1" x14ac:dyDescent="0.45">
      <c r="A55" s="19">
        <v>53</v>
      </c>
      <c r="B55" s="42"/>
      <c r="C55" s="43" t="s">
        <v>102</v>
      </c>
      <c r="D55" s="19">
        <v>1</v>
      </c>
      <c r="E55" s="15" t="s">
        <v>103</v>
      </c>
      <c r="F55" s="24"/>
      <c r="G55" s="24"/>
      <c r="H55" s="24"/>
    </row>
    <row r="56" spans="1:8" ht="36" x14ac:dyDescent="0.45">
      <c r="A56" s="19">
        <v>54</v>
      </c>
      <c r="B56" s="42"/>
      <c r="C56" s="43"/>
      <c r="D56" s="19">
        <v>2</v>
      </c>
      <c r="E56" s="15" t="s">
        <v>199</v>
      </c>
      <c r="F56" s="24"/>
      <c r="G56" s="24"/>
      <c r="H56" s="24"/>
    </row>
    <row r="57" spans="1:8" ht="18.75" customHeight="1" x14ac:dyDescent="0.45">
      <c r="A57" s="19">
        <v>55</v>
      </c>
      <c r="B57" s="42"/>
      <c r="C57" s="43"/>
      <c r="D57" s="19">
        <v>3</v>
      </c>
      <c r="E57" s="15" t="s">
        <v>104</v>
      </c>
      <c r="F57" s="24"/>
      <c r="G57" s="24"/>
      <c r="H57" s="24"/>
    </row>
    <row r="58" spans="1:8" x14ac:dyDescent="0.45">
      <c r="A58" s="19">
        <v>56</v>
      </c>
      <c r="B58" s="42"/>
      <c r="C58" s="43"/>
      <c r="D58" s="19">
        <v>4</v>
      </c>
      <c r="E58" s="15" t="s">
        <v>134</v>
      </c>
      <c r="F58" s="24"/>
      <c r="G58" s="24"/>
      <c r="H58" s="24"/>
    </row>
    <row r="59" spans="1:8" x14ac:dyDescent="0.45">
      <c r="A59" s="19">
        <v>57</v>
      </c>
      <c r="B59" s="42"/>
      <c r="C59" s="43" t="s">
        <v>105</v>
      </c>
      <c r="D59" s="19">
        <v>1</v>
      </c>
      <c r="E59" s="15" t="s">
        <v>135</v>
      </c>
      <c r="F59" s="24"/>
      <c r="G59" s="24"/>
      <c r="H59" s="24"/>
    </row>
    <row r="60" spans="1:8" x14ac:dyDescent="0.45">
      <c r="A60" s="19">
        <v>58</v>
      </c>
      <c r="B60" s="42"/>
      <c r="C60" s="43"/>
      <c r="D60" s="19">
        <v>2</v>
      </c>
      <c r="E60" s="15" t="s">
        <v>136</v>
      </c>
      <c r="F60" s="24"/>
      <c r="G60" s="24"/>
      <c r="H60" s="24"/>
    </row>
    <row r="61" spans="1:8" x14ac:dyDescent="0.45">
      <c r="A61" s="19">
        <v>59</v>
      </c>
      <c r="B61" s="42"/>
      <c r="C61" s="43"/>
      <c r="D61" s="19">
        <v>3</v>
      </c>
      <c r="E61" s="15" t="s">
        <v>200</v>
      </c>
      <c r="F61" s="24"/>
      <c r="G61" s="24"/>
      <c r="H61" s="24"/>
    </row>
    <row r="62" spans="1:8" ht="36" x14ac:dyDescent="0.45">
      <c r="A62" s="19">
        <v>60</v>
      </c>
      <c r="B62" s="42"/>
      <c r="C62" s="43"/>
      <c r="D62" s="19">
        <v>4</v>
      </c>
      <c r="E62" s="15" t="s">
        <v>137</v>
      </c>
      <c r="F62" s="24"/>
      <c r="G62" s="24"/>
      <c r="H62" s="24"/>
    </row>
    <row r="63" spans="1:8" x14ac:dyDescent="0.45">
      <c r="A63" s="19">
        <v>61</v>
      </c>
      <c r="B63" s="42"/>
      <c r="C63" s="43" t="s">
        <v>106</v>
      </c>
      <c r="D63" s="19">
        <v>1</v>
      </c>
      <c r="E63" s="15" t="s">
        <v>138</v>
      </c>
      <c r="F63" s="24"/>
      <c r="G63" s="24"/>
      <c r="H63" s="24"/>
    </row>
    <row r="64" spans="1:8" ht="36" x14ac:dyDescent="0.45">
      <c r="A64" s="19">
        <v>62</v>
      </c>
      <c r="B64" s="42"/>
      <c r="C64" s="43"/>
      <c r="D64" s="19">
        <v>2</v>
      </c>
      <c r="E64" s="15" t="s">
        <v>201</v>
      </c>
      <c r="F64" s="24"/>
      <c r="G64" s="24"/>
      <c r="H64" s="24"/>
    </row>
    <row r="65" spans="1:8" ht="36" x14ac:dyDescent="0.45">
      <c r="A65" s="19">
        <v>63</v>
      </c>
      <c r="B65" s="42"/>
      <c r="C65" s="43"/>
      <c r="D65" s="19">
        <v>3</v>
      </c>
      <c r="E65" s="15" t="s">
        <v>202</v>
      </c>
      <c r="F65" s="24"/>
      <c r="G65" s="24"/>
      <c r="H65" s="24"/>
    </row>
    <row r="66" spans="1:8" ht="36" x14ac:dyDescent="0.45">
      <c r="A66" s="19">
        <v>64</v>
      </c>
      <c r="B66" s="42"/>
      <c r="C66" s="43"/>
      <c r="D66" s="19">
        <v>4</v>
      </c>
      <c r="E66" s="15" t="s">
        <v>139</v>
      </c>
      <c r="F66" s="24"/>
      <c r="G66" s="24"/>
      <c r="H66" s="24"/>
    </row>
    <row r="67" spans="1:8" ht="18.75" customHeight="1" x14ac:dyDescent="0.45">
      <c r="A67" s="19">
        <v>65</v>
      </c>
      <c r="B67" s="42"/>
      <c r="C67" s="43" t="s">
        <v>107</v>
      </c>
      <c r="D67" s="19">
        <v>1</v>
      </c>
      <c r="E67" s="15" t="s">
        <v>203</v>
      </c>
      <c r="F67" s="24"/>
      <c r="G67" s="24"/>
      <c r="H67" s="24"/>
    </row>
    <row r="68" spans="1:8" ht="18.75" customHeight="1" x14ac:dyDescent="0.45">
      <c r="A68" s="19">
        <v>66</v>
      </c>
      <c r="B68" s="42"/>
      <c r="C68" s="43"/>
      <c r="D68" s="19">
        <v>2</v>
      </c>
      <c r="E68" s="15" t="s">
        <v>108</v>
      </c>
      <c r="F68" s="24"/>
      <c r="G68" s="24"/>
      <c r="H68" s="24"/>
    </row>
    <row r="69" spans="1:8" ht="18.75" customHeight="1" x14ac:dyDescent="0.45">
      <c r="A69" s="19">
        <v>67</v>
      </c>
      <c r="B69" s="42"/>
      <c r="C69" s="43"/>
      <c r="D69" s="19">
        <v>3</v>
      </c>
      <c r="E69" s="15" t="s">
        <v>109</v>
      </c>
      <c r="F69" s="24"/>
      <c r="G69" s="24"/>
      <c r="H69" s="24"/>
    </row>
    <row r="70" spans="1:8" x14ac:dyDescent="0.45">
      <c r="A70" s="19">
        <v>68</v>
      </c>
      <c r="B70" s="42"/>
      <c r="C70" s="43"/>
      <c r="D70" s="19">
        <v>4</v>
      </c>
      <c r="E70" s="15" t="s">
        <v>140</v>
      </c>
      <c r="F70" s="24"/>
      <c r="G70" s="24"/>
      <c r="H70" s="24"/>
    </row>
    <row r="71" spans="1:8" ht="18.75" customHeight="1" x14ac:dyDescent="0.45">
      <c r="A71" s="19">
        <v>69</v>
      </c>
      <c r="B71" s="42"/>
      <c r="C71" s="44" t="s">
        <v>32</v>
      </c>
      <c r="D71" s="19">
        <v>1</v>
      </c>
      <c r="E71" s="15" t="s">
        <v>110</v>
      </c>
      <c r="F71" s="24"/>
      <c r="G71" s="24"/>
      <c r="H71" s="24"/>
    </row>
    <row r="72" spans="1:8" ht="36" x14ac:dyDescent="0.45">
      <c r="A72" s="19">
        <v>70</v>
      </c>
      <c r="B72" s="42"/>
      <c r="C72" s="44"/>
      <c r="D72" s="19">
        <v>2</v>
      </c>
      <c r="E72" s="15" t="s">
        <v>141</v>
      </c>
      <c r="F72" s="24"/>
      <c r="G72" s="24"/>
      <c r="H72" s="24"/>
    </row>
    <row r="73" spans="1:8" ht="36" x14ac:dyDescent="0.45">
      <c r="A73" s="19">
        <v>71</v>
      </c>
      <c r="B73" s="42"/>
      <c r="C73" s="44"/>
      <c r="D73" s="19">
        <v>3</v>
      </c>
      <c r="E73" s="15" t="s">
        <v>211</v>
      </c>
      <c r="F73" s="24"/>
      <c r="G73" s="24"/>
      <c r="H73" s="24"/>
    </row>
    <row r="74" spans="1:8" x14ac:dyDescent="0.45">
      <c r="A74" s="19">
        <v>72</v>
      </c>
      <c r="B74" s="42"/>
      <c r="C74" s="44"/>
      <c r="D74" s="19">
        <v>4</v>
      </c>
      <c r="E74" s="15" t="s">
        <v>142</v>
      </c>
      <c r="F74" s="24"/>
      <c r="G74" s="24"/>
      <c r="H74" s="24"/>
    </row>
    <row r="75" spans="1:8" ht="36" x14ac:dyDescent="0.45">
      <c r="A75" s="19">
        <v>73</v>
      </c>
      <c r="B75" s="42"/>
      <c r="C75" s="44" t="s">
        <v>111</v>
      </c>
      <c r="D75" s="19">
        <v>1</v>
      </c>
      <c r="E75" s="15" t="s">
        <v>143</v>
      </c>
      <c r="F75" s="24"/>
      <c r="G75" s="24"/>
      <c r="H75" s="24"/>
    </row>
    <row r="76" spans="1:8" ht="36" x14ac:dyDescent="0.45">
      <c r="A76" s="19">
        <v>74</v>
      </c>
      <c r="B76" s="42"/>
      <c r="C76" s="44"/>
      <c r="D76" s="19">
        <v>2</v>
      </c>
      <c r="E76" s="15" t="s">
        <v>204</v>
      </c>
      <c r="F76" s="24"/>
      <c r="G76" s="24"/>
      <c r="H76" s="24"/>
    </row>
    <row r="77" spans="1:8" ht="54" x14ac:dyDescent="0.45">
      <c r="A77" s="19">
        <v>75</v>
      </c>
      <c r="B77" s="42"/>
      <c r="C77" s="44"/>
      <c r="D77" s="19">
        <v>3</v>
      </c>
      <c r="E77" s="15" t="s">
        <v>160</v>
      </c>
      <c r="F77" s="24"/>
      <c r="G77" s="24"/>
      <c r="H77" s="24"/>
    </row>
    <row r="78" spans="1:8" ht="36" x14ac:dyDescent="0.45">
      <c r="A78" s="19">
        <v>76</v>
      </c>
      <c r="B78" s="42"/>
      <c r="C78" s="44"/>
      <c r="D78" s="19">
        <v>4</v>
      </c>
      <c r="E78" s="15" t="s">
        <v>205</v>
      </c>
      <c r="F78" s="24"/>
      <c r="G78" s="24"/>
      <c r="H78" s="24"/>
    </row>
  </sheetData>
  <sheetProtection algorithmName="SHA-512" hashValue="krFidten0vLS5iqeeHrjqVyaAc0B0Z47Jisj2B2CVE+RHAYjfVh7NLZgfWgrTNMVwxzURDwN1MWPD9xT4DHRnQ==" saltValue="rAAVLmV6hDA4g+WZRcLaPA==" spinCount="100000" sheet="1" objects="1" scenarios="1"/>
  <mergeCells count="25">
    <mergeCell ref="B15:B26"/>
    <mergeCell ref="C15:C17"/>
    <mergeCell ref="C18:C20"/>
    <mergeCell ref="C21:C23"/>
    <mergeCell ref="C24:C26"/>
    <mergeCell ref="A1:H1"/>
    <mergeCell ref="B3:B14"/>
    <mergeCell ref="C3:C6"/>
    <mergeCell ref="C7:C10"/>
    <mergeCell ref="C11:C14"/>
    <mergeCell ref="B27:B50"/>
    <mergeCell ref="C27:C30"/>
    <mergeCell ref="C31:C34"/>
    <mergeCell ref="C35:C38"/>
    <mergeCell ref="C39:C42"/>
    <mergeCell ref="C43:C46"/>
    <mergeCell ref="C47:C50"/>
    <mergeCell ref="B51:B78"/>
    <mergeCell ref="C51:C54"/>
    <mergeCell ref="C55:C58"/>
    <mergeCell ref="C59:C62"/>
    <mergeCell ref="C63:C66"/>
    <mergeCell ref="C67:C70"/>
    <mergeCell ref="C71:C74"/>
    <mergeCell ref="C75:C78"/>
  </mergeCells>
  <phoneticPr fontId="1"/>
  <dataValidations count="1">
    <dataValidation type="list" allowBlank="1" showInputMessage="1" showErrorMessage="1" sqref="F3:H78">
      <formula1>"〇"</formula1>
    </dataValidation>
  </dataValidations>
  <pageMargins left="0.25" right="0.25" top="0.75" bottom="0.75" header="0.3" footer="0.3"/>
  <pageSetup paperSize="9" orientation="portrait"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3"/>
  <sheetViews>
    <sheetView zoomScaleNormal="100" workbookViewId="0"/>
  </sheetViews>
  <sheetFormatPr defaultRowHeight="18" x14ac:dyDescent="0.45"/>
  <cols>
    <col min="1" max="1" width="5" customWidth="1"/>
    <col min="2" max="2" width="3.5" customWidth="1"/>
    <col min="3" max="3" width="40" customWidth="1"/>
    <col min="4" max="4" width="5.296875" customWidth="1"/>
    <col min="5" max="5" width="8.3984375" customWidth="1"/>
    <col min="6" max="6" width="4.69921875" customWidth="1"/>
    <col min="7" max="7" width="9" customWidth="1"/>
    <col min="8" max="8" width="18.796875" customWidth="1"/>
  </cols>
  <sheetData>
    <row r="1" spans="1:8" ht="15" customHeight="1" x14ac:dyDescent="0.45">
      <c r="A1" s="27"/>
      <c r="B1" s="48" t="s">
        <v>68</v>
      </c>
      <c r="C1" s="49"/>
      <c r="D1" s="35" t="s">
        <v>74</v>
      </c>
      <c r="E1" s="35" t="s">
        <v>75</v>
      </c>
      <c r="F1" s="17" t="s">
        <v>73</v>
      </c>
      <c r="G1" s="17" t="s">
        <v>69</v>
      </c>
      <c r="H1" s="33" t="s">
        <v>264</v>
      </c>
    </row>
    <row r="2" spans="1:8" ht="31.5" customHeight="1" x14ac:dyDescent="0.45">
      <c r="A2" s="45" t="s">
        <v>212</v>
      </c>
      <c r="B2" s="37" t="str">
        <f>IF(次の目標!$L$4="日常生活",次の目標!B4,"")</f>
        <v/>
      </c>
      <c r="C2" s="26" t="str">
        <f>IF(次の目標!$L$4="日常生活",次の目標!C4,"")</f>
        <v/>
      </c>
      <c r="D2" s="21" t="str">
        <f>IF(次の目標!$L$4="日常生活",次の目標!D4,"")</f>
        <v/>
      </c>
      <c r="E2" s="21" t="str">
        <f>IF(次の目標!$L$4="日常生活",次の目標!E4,"")</f>
        <v/>
      </c>
      <c r="F2" s="21" t="str">
        <f>IF(次の目標!$L$4="日常生活",次の目標!F4,"")</f>
        <v/>
      </c>
      <c r="G2" s="21" t="str">
        <f>IF(次の目標!$L$4="日常生活",次の目標!G4,"")</f>
        <v/>
      </c>
      <c r="H2" s="21" t="str">
        <f>IF(次の目標!$L$4="日常生活",次の目標!H4,"")</f>
        <v/>
      </c>
    </row>
    <row r="3" spans="1:8" ht="31.5" customHeight="1" x14ac:dyDescent="0.45">
      <c r="A3" s="45"/>
      <c r="B3" s="37" t="str">
        <f>IF(次の目標!$L$11="日常生活",次の目標!B11,"")</f>
        <v/>
      </c>
      <c r="C3" s="26" t="str">
        <f>IF(次の目標!$L$11="日常生活",次の目標!C11,"")</f>
        <v/>
      </c>
      <c r="D3" s="21" t="str">
        <f>IF(次の目標!$L$11="日常生活",次の目標!D11,"")</f>
        <v/>
      </c>
      <c r="E3" s="21" t="str">
        <f>IF(次の目標!$L$11="日常生活",次の目標!E11,"")</f>
        <v/>
      </c>
      <c r="F3" s="21" t="str">
        <f>IF(次の目標!$L$11="日常生活",次の目標!F11,"")</f>
        <v/>
      </c>
      <c r="G3" s="21" t="str">
        <f>IF(次の目標!$L$11="日常生活",次の目標!G11,"")</f>
        <v/>
      </c>
      <c r="H3" s="21" t="str">
        <f>IF(次の目標!$L$11="日常生活",次の目標!H11,"")</f>
        <v/>
      </c>
    </row>
    <row r="4" spans="1:8" ht="31.5" customHeight="1" x14ac:dyDescent="0.45">
      <c r="A4" s="45"/>
      <c r="B4" s="37" t="str">
        <f>IF(次の目標!$L$12="日常生活",次の目標!B12,"")</f>
        <v/>
      </c>
      <c r="C4" s="26" t="str">
        <f>IF(次の目標!$L$12="日常生活",次の目標!C12,"")</f>
        <v/>
      </c>
      <c r="D4" s="21" t="str">
        <f>IF(次の目標!$L$12="日常生活",次の目標!D12,"")</f>
        <v/>
      </c>
      <c r="E4" s="21" t="str">
        <f>IF(次の目標!$L$12="日常生活",次の目標!E12,"")</f>
        <v/>
      </c>
      <c r="F4" s="21" t="str">
        <f>IF(次の目標!$L$12="日常生活",次の目標!F12,"")</f>
        <v/>
      </c>
      <c r="G4" s="21" t="str">
        <f>IF(次の目標!$L$12="日常生活",次の目標!G12,"")</f>
        <v/>
      </c>
      <c r="H4" s="21" t="str">
        <f>IF(次の目標!$L$12="日常生活",次の目標!H12,"")</f>
        <v/>
      </c>
    </row>
    <row r="5" spans="1:8" ht="31.5" customHeight="1" x14ac:dyDescent="0.45">
      <c r="A5" s="45"/>
      <c r="B5" s="37" t="str">
        <f>IF(次の目標!$L$13="日常生活",次の目標!B13,"")</f>
        <v/>
      </c>
      <c r="C5" s="26" t="str">
        <f>IF(次の目標!$L$13="日常生活",次の目標!C13,"")</f>
        <v/>
      </c>
      <c r="D5" s="21" t="str">
        <f>IF(次の目標!$L$13="日常生活",次の目標!D13,"")</f>
        <v/>
      </c>
      <c r="E5" s="21" t="str">
        <f>IF(次の目標!$L$13="日常生活",次の目標!E13,"")</f>
        <v/>
      </c>
      <c r="F5" s="21" t="str">
        <f>IF(次の目標!$L$13="日常生活",次の目標!F13,"")</f>
        <v/>
      </c>
      <c r="G5" s="21" t="str">
        <f>IF(次の目標!$L$13="日常生活",次の目標!G13,"")</f>
        <v/>
      </c>
      <c r="H5" s="21" t="str">
        <f>IF(次の目標!$L$13="日常生活",次の目標!H13,"")</f>
        <v/>
      </c>
    </row>
    <row r="6" spans="1:8" ht="31.2" customHeight="1" x14ac:dyDescent="0.45">
      <c r="A6" s="45"/>
      <c r="B6" s="37" t="str">
        <f>IF(次の目標!$L$15="日常生活",次の目標!B15,"")</f>
        <v/>
      </c>
      <c r="C6" s="26" t="str">
        <f>IF(次の目標!$L$15="日常生活",次の目標!C15,"")</f>
        <v/>
      </c>
      <c r="D6" s="21" t="str">
        <f>IF(次の目標!$L$15="日常生活",次の目標!D15,"")</f>
        <v/>
      </c>
      <c r="E6" s="21" t="str">
        <f>IF(次の目標!$L$15="日常生活",次の目標!E15,"")</f>
        <v/>
      </c>
      <c r="F6" s="21" t="str">
        <f>IF(次の目標!$L$15="日常生活",次の目標!F15,"")</f>
        <v/>
      </c>
      <c r="G6" s="21" t="str">
        <f>IF(次の目標!$L$15="日常生活",次の目標!G15,"")</f>
        <v/>
      </c>
      <c r="H6" s="21" t="str">
        <f>IF(次の目標!$L$15="日常生活",次の目標!H15,"")</f>
        <v/>
      </c>
    </row>
    <row r="7" spans="1:8" ht="31.5" customHeight="1" x14ac:dyDescent="0.45">
      <c r="A7" s="45"/>
      <c r="B7" s="37" t="str">
        <f>IF(次の目標!$L$16="日常生活",次の目標!B16,"")</f>
        <v/>
      </c>
      <c r="C7" s="26" t="str">
        <f>IF(次の目標!$L$16="日常生活",次の目標!C16,"")</f>
        <v/>
      </c>
      <c r="D7" s="21" t="str">
        <f>IF(次の目標!$L$16="日常生活",次の目標!D16,"")</f>
        <v/>
      </c>
      <c r="E7" s="21" t="str">
        <f>IF(次の目標!$L$16="日常生活",次の目標!E16,"")</f>
        <v/>
      </c>
      <c r="F7" s="21" t="str">
        <f>IF(次の目標!$L$16="日常生活",次の目標!F16,"")</f>
        <v/>
      </c>
      <c r="G7" s="21" t="str">
        <f>IF(次の目標!$L$16="日常生活",次の目標!G16,"")</f>
        <v/>
      </c>
      <c r="H7" s="21" t="str">
        <f>IF(次の目標!$L$16="日常生活",次の目標!H16,"")</f>
        <v/>
      </c>
    </row>
    <row r="8" spans="1:8" ht="31.5" customHeight="1" x14ac:dyDescent="0.45">
      <c r="A8" s="45"/>
      <c r="B8" s="37" t="str">
        <f>IF(次の目標!$L$17="日常生活",次の目標!B17,"")</f>
        <v/>
      </c>
      <c r="C8" s="26" t="str">
        <f>IF(次の目標!$L$17="日常生活",次の目標!C17,"")</f>
        <v/>
      </c>
      <c r="D8" s="21" t="str">
        <f>IF(次の目標!$L$17="日常生活",次の目標!D17,"")</f>
        <v/>
      </c>
      <c r="E8" s="21" t="str">
        <f>IF(次の目標!$L$17="日常生活",次の目標!E17,"")</f>
        <v/>
      </c>
      <c r="F8" s="21" t="str">
        <f>IF(次の目標!$L$17="日常生活",次の目標!F17,"")</f>
        <v/>
      </c>
      <c r="G8" s="21" t="str">
        <f>IF(次の目標!$L$17="日常生活",次の目標!G17,"")</f>
        <v/>
      </c>
      <c r="H8" s="21" t="str">
        <f>IF(次の目標!$L$17="日常生活",次の目標!H17,"")</f>
        <v/>
      </c>
    </row>
    <row r="9" spans="1:8" ht="31.5" customHeight="1" x14ac:dyDescent="0.45">
      <c r="A9" s="45"/>
      <c r="B9" s="37" t="str">
        <f>IF(次の目標!$L$18="日常生活",次の目標!B18,"")</f>
        <v/>
      </c>
      <c r="C9" s="26" t="str">
        <f>IF(次の目標!$L$18="日常生活",次の目標!C18,"")</f>
        <v/>
      </c>
      <c r="D9" s="21" t="str">
        <f>IF(次の目標!$L$18="日常生活",次の目標!D18,"")</f>
        <v/>
      </c>
      <c r="E9" s="21" t="str">
        <f>IF(次の目標!$L$18="日常生活",次の目標!E18,"")</f>
        <v/>
      </c>
      <c r="F9" s="21" t="str">
        <f>IF(次の目標!$L$18="日常生活",次の目標!F18,"")</f>
        <v/>
      </c>
      <c r="G9" s="21" t="str">
        <f>IF(次の目標!$L$18="日常生活",次の目標!G18,"")</f>
        <v/>
      </c>
      <c r="H9" s="21" t="str">
        <f>IF(次の目標!$L$18="日常生活",次の目標!H18,"")</f>
        <v/>
      </c>
    </row>
    <row r="10" spans="1:8" ht="31.5" customHeight="1" x14ac:dyDescent="0.45">
      <c r="A10" s="45"/>
      <c r="B10" s="37" t="str">
        <f>IF(次の目標!$L$19="日常生活",次の目標!B19,"")</f>
        <v/>
      </c>
      <c r="C10" s="26" t="str">
        <f>IF(次の目標!$L$19="日常生活",次の目標!C19,"")</f>
        <v/>
      </c>
      <c r="D10" s="21" t="str">
        <f>IF(次の目標!$L$19="日常生活",次の目標!D19,"")</f>
        <v/>
      </c>
      <c r="E10" s="21" t="str">
        <f>IF(次の目標!$L$19="日常生活",次の目標!E19,"")</f>
        <v/>
      </c>
      <c r="F10" s="21" t="str">
        <f>IF(次の目標!$L$19="日常生活",次の目標!F19,"")</f>
        <v/>
      </c>
      <c r="G10" s="21" t="str">
        <f>IF(次の目標!$L$19="日常生活",次の目標!G19,"")</f>
        <v/>
      </c>
      <c r="H10" s="21" t="str">
        <f>IF(次の目標!$L$19="日常生活",次の目標!H19,"")</f>
        <v/>
      </c>
    </row>
    <row r="11" spans="1:8" ht="31.5" customHeight="1" x14ac:dyDescent="0.45">
      <c r="A11" s="45"/>
      <c r="B11" s="37" t="str">
        <f>IF(次の目標!$L$20="日常生活",次の目標!B20,"")</f>
        <v/>
      </c>
      <c r="C11" s="26" t="str">
        <f>IF(次の目標!$L$20="日常生活",次の目標!C20,"")</f>
        <v/>
      </c>
      <c r="D11" s="21" t="str">
        <f>IF(次の目標!$L$20="日常生活",次の目標!D20,"")</f>
        <v/>
      </c>
      <c r="E11" s="21" t="str">
        <f>IF(次の目標!$L$20="日常生活",次の目標!E20,"")</f>
        <v/>
      </c>
      <c r="F11" s="21" t="str">
        <f>IF(次の目標!$L$20="日常生活",次の目標!F20,"")</f>
        <v/>
      </c>
      <c r="G11" s="21" t="str">
        <f>IF(次の目標!$L$20="日常生活",次の目標!G20,"")</f>
        <v/>
      </c>
      <c r="H11" s="21" t="str">
        <f>IF(次の目標!$L$20="日常生活",次の目標!H20,"")</f>
        <v/>
      </c>
    </row>
    <row r="12" spans="1:8" ht="31.5" customHeight="1" x14ac:dyDescent="0.45">
      <c r="A12" s="45"/>
      <c r="B12" s="37" t="str">
        <f>IF(次の目標!$L$21="日常生活",次の目標!B21,"")</f>
        <v/>
      </c>
      <c r="C12" s="26" t="str">
        <f>IF(次の目標!$L$21="日常生活",次の目標!C21,"")</f>
        <v/>
      </c>
      <c r="D12" s="21" t="str">
        <f>IF(次の目標!$L$21="日常生活",次の目標!D21,"")</f>
        <v/>
      </c>
      <c r="E12" s="21" t="str">
        <f>IF(次の目標!$L$21="日常生活",次の目標!E21,"")</f>
        <v/>
      </c>
      <c r="F12" s="21" t="str">
        <f>IF(次の目標!$L$21="日常生活",次の目標!F21,"")</f>
        <v/>
      </c>
      <c r="G12" s="21" t="str">
        <f>IF(次の目標!$L$21="日常生活",次の目標!G21,"")</f>
        <v/>
      </c>
      <c r="H12" s="21" t="str">
        <f>IF(次の目標!$L$21="日常生活",次の目標!H21,"")</f>
        <v/>
      </c>
    </row>
    <row r="13" spans="1:8" ht="31.5" customHeight="1" x14ac:dyDescent="0.45">
      <c r="A13" s="45"/>
      <c r="B13" s="37" t="str">
        <f>IF(次の目標!$L$22="日常生活",次の目標!B22,"")</f>
        <v/>
      </c>
      <c r="C13" s="26" t="str">
        <f>IF(次の目標!$L$22="日常生活",次の目標!C22,"")</f>
        <v/>
      </c>
      <c r="D13" s="21" t="str">
        <f>IF(次の目標!$L$22="日常生活",次の目標!D22,"")</f>
        <v/>
      </c>
      <c r="E13" s="21" t="str">
        <f>IF(次の目標!$L$22="日常生活",次の目標!E22,"")</f>
        <v/>
      </c>
      <c r="F13" s="21" t="str">
        <f>IF(次の目標!$L$22="日常生活",次の目標!F22,"")</f>
        <v/>
      </c>
      <c r="G13" s="21" t="str">
        <f>IF(次の目標!$L$22="日常生活",次の目標!G22,"")</f>
        <v/>
      </c>
      <c r="H13" s="21" t="str">
        <f>IF(次の目標!$L$22="日常生活",次の目標!H22,"")</f>
        <v/>
      </c>
    </row>
    <row r="14" spans="1:8" ht="31.5" customHeight="1" x14ac:dyDescent="0.45">
      <c r="A14" s="45"/>
      <c r="B14" s="37" t="str">
        <f>IF(次の目標!$L$23="日常生活",次の目標!B23,"")</f>
        <v/>
      </c>
      <c r="C14" s="26" t="str">
        <f>IF(次の目標!$L$23="日常生活",次の目標!C23,"")</f>
        <v/>
      </c>
      <c r="D14" s="21" t="str">
        <f>IF(次の目標!$L$23="日常生活",次の目標!D23,"")</f>
        <v/>
      </c>
      <c r="E14" s="21" t="str">
        <f>IF(次の目標!$L$23="日常生活",次の目標!E23,"")</f>
        <v/>
      </c>
      <c r="F14" s="21" t="str">
        <f>IF(次の目標!$L$23="日常生活",次の目標!F23,"")</f>
        <v/>
      </c>
      <c r="G14" s="21" t="str">
        <f>IF(次の目標!$L$23="日常生活",次の目標!G23,"")</f>
        <v/>
      </c>
      <c r="H14" s="21" t="str">
        <f>IF(次の目標!$L$23="日常生活",次の目標!H23,"")</f>
        <v/>
      </c>
    </row>
    <row r="15" spans="1:8" ht="31.5" customHeight="1" x14ac:dyDescent="0.45">
      <c r="A15" s="28" t="s">
        <v>206</v>
      </c>
      <c r="B15" s="37" t="str">
        <f>IF(次の目標!$L$14="国語",次の目標!B14,"")</f>
        <v/>
      </c>
      <c r="C15" s="26" t="str">
        <f>IF(次の目標!$L$14="国語",次の目標!C14,"")</f>
        <v/>
      </c>
      <c r="D15" s="21" t="str">
        <f>IF(次の目標!$L$14="国語",次の目標!D14,"")</f>
        <v/>
      </c>
      <c r="E15" s="21" t="str">
        <f>IF(次の目標!$L$14="国語",次の目標!E14,"")</f>
        <v/>
      </c>
      <c r="F15" s="21" t="str">
        <f>IF(次の目標!$L$14="国語",次の目標!F14,"")</f>
        <v/>
      </c>
      <c r="G15" s="21" t="str">
        <f>IF(次の目標!$L$14="国語",次の目標!G14,"")</f>
        <v/>
      </c>
      <c r="H15" s="21" t="str">
        <f>IF(次の目標!$L$14="国語",次の目標!H14,"")</f>
        <v/>
      </c>
    </row>
    <row r="16" spans="1:8" ht="31.5" customHeight="1" x14ac:dyDescent="0.45">
      <c r="A16" s="45" t="s">
        <v>207</v>
      </c>
      <c r="B16" s="37" t="str">
        <f>IF(次の目標!$L$7="算数",次の目標!B7,"")</f>
        <v/>
      </c>
      <c r="C16" s="26" t="str">
        <f>IF(次の目標!$L$7="算数",次の目標!C7,"")</f>
        <v/>
      </c>
      <c r="D16" s="21" t="str">
        <f>IF(次の目標!$L$7="算数",次の目標!D7,"")</f>
        <v/>
      </c>
      <c r="E16" s="21" t="str">
        <f>IF(次の目標!$L$7="算数",次の目標!E7,"")</f>
        <v/>
      </c>
      <c r="F16" s="21" t="str">
        <f>IF(次の目標!$L$7="算数",次の目標!F7,"")</f>
        <v/>
      </c>
      <c r="G16" s="21" t="str">
        <f>IF(次の目標!$L$7="算数",次の目標!G7,"")</f>
        <v/>
      </c>
      <c r="H16" s="21" t="str">
        <f>IF(次の目標!$L$7="算数",次の目標!H7,"")</f>
        <v/>
      </c>
    </row>
    <row r="17" spans="1:13" ht="31.5" customHeight="1" x14ac:dyDescent="0.45">
      <c r="A17" s="45"/>
      <c r="B17" s="37" t="str">
        <f>IF(次の目標!$L$8="算数",次の目標!B8,"")</f>
        <v/>
      </c>
      <c r="C17" s="26" t="str">
        <f>IF(次の目標!$L$8="算数",次の目標!C8,"")</f>
        <v/>
      </c>
      <c r="D17" s="21" t="str">
        <f>IF(次の目標!$L$8="算数",次の目標!D8,"")</f>
        <v/>
      </c>
      <c r="E17" s="21" t="str">
        <f>IF(次の目標!$L$8="算数",次の目標!E8,"")</f>
        <v/>
      </c>
      <c r="F17" s="21" t="str">
        <f>IF(次の目標!$L$8="算数",次の目標!F8,"")</f>
        <v/>
      </c>
      <c r="G17" s="21" t="str">
        <f>IF(次の目標!$L$8="算数",次の目標!G8,"")</f>
        <v/>
      </c>
      <c r="H17" s="21" t="str">
        <f>IF(次の目標!$L$8="算数",次の目標!H8,"")</f>
        <v/>
      </c>
    </row>
    <row r="18" spans="1:13" ht="31.5" customHeight="1" x14ac:dyDescent="0.45">
      <c r="A18" s="45"/>
      <c r="B18" s="37" t="str">
        <f>IF(次の目標!$L$9="算数",次の目標!B9,"")</f>
        <v/>
      </c>
      <c r="C18" s="26" t="str">
        <f>IF(次の目標!$L$9="算数",次の目標!C9,"")</f>
        <v/>
      </c>
      <c r="D18" s="21" t="str">
        <f>IF(次の目標!$L$9="算数",次の目標!D9,"")</f>
        <v/>
      </c>
      <c r="E18" s="21" t="str">
        <f>IF(次の目標!$L$9="算数",次の目標!E9,"")</f>
        <v/>
      </c>
      <c r="F18" s="21" t="str">
        <f>IF(次の目標!$L$9="算数",次の目標!F9,"")</f>
        <v/>
      </c>
      <c r="G18" s="21" t="str">
        <f>IF(次の目標!$L$9="算数",次の目標!G9,"")</f>
        <v/>
      </c>
      <c r="H18" s="21" t="str">
        <f>IF(次の目標!$L$9="算数",次の目標!H9,"")</f>
        <v/>
      </c>
    </row>
    <row r="19" spans="1:13" ht="31.5" customHeight="1" x14ac:dyDescent="0.45">
      <c r="A19" s="45"/>
      <c r="B19" s="37" t="str">
        <f>IF(次の目標!$L$10="算数",次の目標!B10,"")</f>
        <v/>
      </c>
      <c r="C19" s="26" t="str">
        <f>IF(次の目標!$L$10="算数",次の目標!C10,"")</f>
        <v/>
      </c>
      <c r="D19" s="21" t="str">
        <f>IF(次の目標!$L$10="算数",次の目標!D10,"")</f>
        <v/>
      </c>
      <c r="E19" s="21" t="str">
        <f>IF(次の目標!$L$10="算数",次の目標!E10,"")</f>
        <v/>
      </c>
      <c r="F19" s="21" t="str">
        <f>IF(次の目標!$L$10="算数",次の目標!F10,"")</f>
        <v/>
      </c>
      <c r="G19" s="21" t="str">
        <f>IF(次の目標!$L$10="算数",次の目標!G10,"")</f>
        <v/>
      </c>
      <c r="H19" s="21" t="str">
        <f>IF(次の目標!$L$10="算数",次の目標!H10,"")</f>
        <v/>
      </c>
    </row>
    <row r="20" spans="1:13" ht="31.5" customHeight="1" x14ac:dyDescent="0.45">
      <c r="A20" s="28" t="s">
        <v>208</v>
      </c>
      <c r="B20" s="37" t="str">
        <f>IF(次の目標!$L$7="音楽",次の目標!B7,"")</f>
        <v/>
      </c>
      <c r="C20" s="26" t="str">
        <f>IF(次の目標!$L$7="音楽",次の目標!C7,"")</f>
        <v/>
      </c>
      <c r="D20" s="21" t="str">
        <f>IF(次の目標!$L$7="音楽",次の目標!D7,"")</f>
        <v/>
      </c>
      <c r="E20" s="21" t="str">
        <f>IF(次の目標!$L$7="音楽",次の目標!E7,"")</f>
        <v/>
      </c>
      <c r="F20" s="21" t="str">
        <f>IF(次の目標!$L$7="音楽",次の目標!F7,"")</f>
        <v/>
      </c>
      <c r="G20" s="21" t="str">
        <f>IF(次の目標!$L$7="音楽",次の目標!G7,"")</f>
        <v/>
      </c>
      <c r="H20" s="21" t="str">
        <f>IF(次の目標!$L$7="音楽",次の目標!H7,"")</f>
        <v/>
      </c>
    </row>
    <row r="21" spans="1:13" ht="31.5" customHeight="1" x14ac:dyDescent="0.45">
      <c r="A21" s="34" t="s">
        <v>213</v>
      </c>
      <c r="B21" s="37" t="str">
        <f>IF(次の目標!$L$4="図工",次の目標!B4,"")</f>
        <v/>
      </c>
      <c r="C21" s="26" t="str">
        <f>IF(次の目標!$L$4="図工",次の目標!C4,"")</f>
        <v/>
      </c>
      <c r="D21" s="26" t="str">
        <f>IF(次の目標!$L$4="図工",次の目標!D4,"")</f>
        <v/>
      </c>
      <c r="E21" s="26" t="str">
        <f>IF(次の目標!$L$4="図工",次の目標!E4,"")</f>
        <v/>
      </c>
      <c r="F21" s="26" t="str">
        <f>IF(次の目標!$L$4="図工",次の目標!F4,"")</f>
        <v/>
      </c>
      <c r="G21" s="26" t="str">
        <f>IF(次の目標!$L$4="図工",次の目標!G4,"")</f>
        <v/>
      </c>
      <c r="H21" s="26" t="str">
        <f>IF(次の目標!$L$4="図工",次の目標!H4,"")</f>
        <v/>
      </c>
    </row>
    <row r="22" spans="1:13" ht="31.5" customHeight="1" x14ac:dyDescent="0.45">
      <c r="A22" s="45" t="s">
        <v>209</v>
      </c>
      <c r="B22" s="37" t="str">
        <f>IF(次の目標!$L$5="体育",次の目標!B5,"")</f>
        <v/>
      </c>
      <c r="C22" s="26" t="str">
        <f>IF(次の目標!$L$5="体育",次の目標!C5,"")</f>
        <v/>
      </c>
      <c r="D22" s="21" t="str">
        <f>IF(次の目標!$L$5="体育",次の目標!D5,"")</f>
        <v/>
      </c>
      <c r="E22" s="21" t="str">
        <f>IF(次の目標!$L$5="体育",次の目標!E5,"")</f>
        <v/>
      </c>
      <c r="F22" s="21" t="str">
        <f>IF(次の目標!$L$5="体育",次の目標!F5,"")</f>
        <v/>
      </c>
      <c r="G22" s="21" t="str">
        <f>IF(次の目標!$L$5="体育",次の目標!G5,"")</f>
        <v/>
      </c>
      <c r="H22" s="21" t="str">
        <f>IF(次の目標!$L$5="体育",次の目標!H5,"")</f>
        <v/>
      </c>
    </row>
    <row r="23" spans="1:13" ht="31.2" customHeight="1" x14ac:dyDescent="0.45">
      <c r="A23" s="45"/>
      <c r="B23" s="37" t="str">
        <f>IF(次の目標!$L$6="体育",次の目標!B6,"")</f>
        <v/>
      </c>
      <c r="C23" s="26" t="str">
        <f>IF(次の目標!$L$6="体育",次の目標!C6,"")</f>
        <v/>
      </c>
      <c r="D23" s="21" t="str">
        <f>IF(次の目標!$L$6="体育",次の目標!D6,"")</f>
        <v/>
      </c>
      <c r="E23" s="21" t="str">
        <f>IF(次の目標!$L$6="体育",次の目標!E6,"")</f>
        <v/>
      </c>
      <c r="F23" s="21" t="str">
        <f>IF(次の目標!$L$6="体育",次の目標!F6,"")</f>
        <v/>
      </c>
      <c r="G23" s="21" t="str">
        <f>IF(次の目標!$L$6="体育",次の目標!G6,"")</f>
        <v/>
      </c>
      <c r="H23" s="21" t="str">
        <f>IF(次の目標!$L$6="体育",次の目標!H6,"")</f>
        <v/>
      </c>
    </row>
    <row r="24" spans="1:13" ht="31.2" customHeight="1" x14ac:dyDescent="0.45">
      <c r="A24" s="34" t="s">
        <v>214</v>
      </c>
      <c r="B24" s="37" t="str">
        <f>IF(次の目標!$L$4="自立",次の目標!B4,"")</f>
        <v/>
      </c>
      <c r="C24" s="26" t="str">
        <f>IF(次の目標!$L$4="自立",次の目標!C4,"")</f>
        <v/>
      </c>
      <c r="D24" s="21" t="str">
        <f>IF(次の目標!$L$4="自立",次の目標!D4,"")</f>
        <v/>
      </c>
      <c r="E24" s="21" t="str">
        <f>IF(次の目標!$L$4="自立",次の目標!E4,"")</f>
        <v/>
      </c>
      <c r="F24" s="21" t="str">
        <f>IF(次の目標!$L$4="自立",次の目標!F4,"")</f>
        <v/>
      </c>
      <c r="G24" s="21" t="str">
        <f>IF(次の目標!$L$4="自立",次の目標!G4,"")</f>
        <v/>
      </c>
      <c r="H24" s="21" t="str">
        <f>IF(次の目標!$L$4="自立",次の目標!H4,"")</f>
        <v/>
      </c>
    </row>
    <row r="25" spans="1:13" ht="18" customHeight="1" x14ac:dyDescent="0.45">
      <c r="A25" s="47"/>
      <c r="B25" s="36"/>
      <c r="C25" s="30"/>
      <c r="D25" s="31"/>
      <c r="E25" s="31"/>
      <c r="F25" s="32"/>
      <c r="G25" s="32"/>
      <c r="H25" s="29"/>
      <c r="I25" s="29"/>
      <c r="J25" s="29"/>
      <c r="K25" s="29"/>
      <c r="L25" s="29"/>
      <c r="M25" s="29"/>
    </row>
    <row r="26" spans="1:13" ht="18" customHeight="1" x14ac:dyDescent="0.45">
      <c r="A26" s="47"/>
      <c r="B26" s="36"/>
      <c r="C26" s="30"/>
      <c r="D26" s="31"/>
      <c r="E26" s="31"/>
      <c r="F26" s="32"/>
      <c r="G26" s="32"/>
      <c r="H26" s="29"/>
      <c r="I26" s="29"/>
      <c r="J26" s="29"/>
      <c r="K26" s="29"/>
      <c r="L26" s="29"/>
      <c r="M26" s="29"/>
    </row>
    <row r="27" spans="1:13" x14ac:dyDescent="0.45">
      <c r="A27" s="29"/>
      <c r="B27" s="29"/>
      <c r="C27" s="29"/>
      <c r="D27" s="29"/>
      <c r="E27" s="29"/>
      <c r="F27" s="29"/>
      <c r="G27" s="29"/>
      <c r="H27" s="29"/>
      <c r="I27" s="29"/>
      <c r="J27" s="29"/>
      <c r="K27" s="29"/>
      <c r="L27" s="29"/>
      <c r="M27" s="29"/>
    </row>
    <row r="28" spans="1:13" x14ac:dyDescent="0.45">
      <c r="A28" s="29"/>
      <c r="B28" s="29"/>
      <c r="C28" s="29"/>
      <c r="D28" s="29"/>
      <c r="E28" s="29"/>
      <c r="F28" s="29"/>
      <c r="G28" s="29"/>
      <c r="H28" s="29"/>
      <c r="I28" s="29"/>
      <c r="J28" s="29"/>
      <c r="K28" s="29"/>
      <c r="L28" s="29"/>
      <c r="M28" s="29"/>
    </row>
    <row r="29" spans="1:13" x14ac:dyDescent="0.45">
      <c r="A29" s="29"/>
      <c r="B29" s="29"/>
      <c r="C29" s="29"/>
      <c r="D29" s="29"/>
      <c r="E29" s="29"/>
      <c r="F29" s="29"/>
      <c r="G29" s="29"/>
      <c r="H29" s="29"/>
      <c r="I29" s="29"/>
      <c r="J29" s="29"/>
      <c r="K29" s="29"/>
      <c r="L29" s="29"/>
      <c r="M29" s="29"/>
    </row>
    <row r="30" spans="1:13" x14ac:dyDescent="0.45">
      <c r="A30" s="29"/>
      <c r="B30" s="29"/>
      <c r="C30" s="29"/>
      <c r="D30" s="29"/>
      <c r="E30" s="29"/>
      <c r="F30" s="29"/>
      <c r="G30" s="29"/>
      <c r="H30" s="29"/>
      <c r="I30" s="29"/>
      <c r="J30" s="29"/>
      <c r="K30" s="29"/>
      <c r="L30" s="29"/>
      <c r="M30" s="29"/>
    </row>
    <row r="31" spans="1:13" x14ac:dyDescent="0.45">
      <c r="A31" s="29"/>
      <c r="B31" s="29"/>
      <c r="C31" s="29"/>
      <c r="D31" s="29"/>
      <c r="E31" s="29"/>
      <c r="F31" s="29"/>
      <c r="G31" s="29"/>
      <c r="H31" s="29"/>
      <c r="I31" s="29"/>
      <c r="J31" s="29"/>
      <c r="K31" s="29"/>
      <c r="L31" s="29"/>
      <c r="M31" s="29"/>
    </row>
    <row r="32" spans="1:13" x14ac:dyDescent="0.45">
      <c r="A32" s="29"/>
      <c r="B32" s="29"/>
      <c r="C32" s="29"/>
      <c r="D32" s="29"/>
      <c r="E32" s="29"/>
      <c r="F32" s="29"/>
      <c r="G32" s="29"/>
      <c r="H32" s="29"/>
      <c r="I32" s="29"/>
      <c r="J32" s="29"/>
      <c r="K32" s="29"/>
      <c r="L32" s="29"/>
      <c r="M32" s="29"/>
    </row>
    <row r="33" spans="1:13" x14ac:dyDescent="0.45">
      <c r="A33" s="29"/>
      <c r="B33" s="29"/>
      <c r="C33" s="29"/>
      <c r="D33" s="29"/>
      <c r="E33" s="29"/>
      <c r="F33" s="29"/>
      <c r="G33" s="29"/>
      <c r="H33" s="29"/>
      <c r="I33" s="29"/>
      <c r="J33" s="29"/>
      <c r="K33" s="29"/>
      <c r="L33" s="29"/>
      <c r="M33" s="29"/>
    </row>
    <row r="34" spans="1:13" x14ac:dyDescent="0.45">
      <c r="A34" s="29"/>
      <c r="B34" s="29"/>
      <c r="C34" s="29"/>
      <c r="D34" s="29"/>
      <c r="E34" s="29"/>
      <c r="F34" s="29"/>
      <c r="G34" s="29"/>
      <c r="H34" s="29"/>
      <c r="I34" s="29"/>
      <c r="J34" s="29"/>
      <c r="K34" s="29"/>
      <c r="L34" s="29"/>
      <c r="M34" s="29"/>
    </row>
    <row r="35" spans="1:13" x14ac:dyDescent="0.45">
      <c r="A35" s="29"/>
      <c r="B35" s="29"/>
      <c r="C35" s="29"/>
      <c r="D35" s="29"/>
      <c r="E35" s="29"/>
      <c r="F35" s="29"/>
      <c r="G35" s="29"/>
      <c r="H35" s="29"/>
      <c r="I35" s="29"/>
      <c r="J35" s="29"/>
      <c r="K35" s="29"/>
      <c r="L35" s="29"/>
      <c r="M35" s="29"/>
    </row>
    <row r="36" spans="1:13" x14ac:dyDescent="0.45">
      <c r="A36" s="29"/>
      <c r="B36" s="29"/>
      <c r="C36" s="29"/>
      <c r="D36" s="29"/>
      <c r="E36" s="29"/>
      <c r="F36" s="29"/>
      <c r="G36" s="29"/>
      <c r="H36" s="29"/>
      <c r="I36" s="29"/>
      <c r="J36" s="29"/>
      <c r="K36" s="29"/>
      <c r="L36" s="29"/>
      <c r="M36" s="29"/>
    </row>
    <row r="37" spans="1:13" x14ac:dyDescent="0.45">
      <c r="A37" s="29"/>
      <c r="B37" s="29"/>
      <c r="C37" s="29"/>
      <c r="D37" s="29"/>
      <c r="E37" s="29"/>
      <c r="F37" s="29"/>
      <c r="G37" s="29"/>
      <c r="H37" s="29"/>
      <c r="I37" s="29"/>
      <c r="J37" s="29"/>
      <c r="K37" s="29"/>
      <c r="L37" s="29"/>
      <c r="M37" s="29"/>
    </row>
    <row r="38" spans="1:13" x14ac:dyDescent="0.45">
      <c r="A38" s="29"/>
      <c r="B38" s="29"/>
      <c r="C38" s="29"/>
      <c r="D38" s="29"/>
      <c r="E38" s="29"/>
      <c r="F38" s="29"/>
      <c r="G38" s="29"/>
      <c r="H38" s="29"/>
      <c r="I38" s="29"/>
      <c r="J38" s="29"/>
      <c r="K38" s="29"/>
      <c r="L38" s="29"/>
      <c r="M38" s="29"/>
    </row>
    <row r="39" spans="1:13" x14ac:dyDescent="0.45">
      <c r="A39" s="29"/>
      <c r="B39" s="29"/>
      <c r="C39" s="29"/>
      <c r="D39" s="29"/>
      <c r="E39" s="29"/>
      <c r="F39" s="29"/>
      <c r="G39" s="29"/>
      <c r="H39" s="29"/>
      <c r="I39" s="29"/>
      <c r="J39" s="29"/>
      <c r="K39" s="29"/>
      <c r="L39" s="29"/>
      <c r="M39" s="29"/>
    </row>
    <row r="40" spans="1:13" x14ac:dyDescent="0.45">
      <c r="A40" s="29"/>
      <c r="B40" s="29"/>
      <c r="C40" s="29"/>
      <c r="D40" s="29"/>
      <c r="E40" s="29"/>
      <c r="F40" s="29"/>
      <c r="G40" s="29"/>
      <c r="H40" s="29"/>
      <c r="I40" s="29"/>
      <c r="J40" s="29"/>
      <c r="K40" s="29"/>
      <c r="L40" s="29"/>
      <c r="M40" s="29"/>
    </row>
    <row r="41" spans="1:13" x14ac:dyDescent="0.45">
      <c r="A41" s="29"/>
      <c r="B41" s="29"/>
      <c r="C41" s="29"/>
      <c r="D41" s="29"/>
      <c r="E41" s="29"/>
      <c r="F41" s="29"/>
      <c r="G41" s="29"/>
      <c r="H41" s="29"/>
      <c r="I41" s="29"/>
      <c r="J41" s="29"/>
      <c r="K41" s="29"/>
      <c r="L41" s="29"/>
      <c r="M41" s="29"/>
    </row>
    <row r="42" spans="1:13" x14ac:dyDescent="0.45">
      <c r="A42" s="29"/>
      <c r="B42" s="29"/>
      <c r="C42" s="29"/>
      <c r="D42" s="29"/>
      <c r="E42" s="29"/>
      <c r="F42" s="29"/>
      <c r="G42" s="29"/>
      <c r="H42" s="29"/>
      <c r="I42" s="29"/>
      <c r="J42" s="29"/>
      <c r="K42" s="29"/>
      <c r="L42" s="29"/>
      <c r="M42" s="29"/>
    </row>
    <row r="43" spans="1:13" x14ac:dyDescent="0.45">
      <c r="A43" s="29"/>
      <c r="B43" s="29"/>
      <c r="C43" s="29"/>
      <c r="D43" s="29"/>
      <c r="E43" s="29"/>
      <c r="F43" s="29"/>
      <c r="G43" s="29"/>
      <c r="H43" s="29"/>
      <c r="I43" s="29"/>
      <c r="J43" s="29"/>
      <c r="K43" s="29"/>
      <c r="L43" s="29"/>
      <c r="M43" s="29"/>
    </row>
    <row r="44" spans="1:13" x14ac:dyDescent="0.45">
      <c r="A44" s="29"/>
      <c r="B44" s="29"/>
      <c r="C44" s="29"/>
      <c r="D44" s="29"/>
      <c r="E44" s="29"/>
      <c r="F44" s="29"/>
      <c r="G44" s="29"/>
      <c r="H44" s="29"/>
      <c r="I44" s="29"/>
      <c r="J44" s="29"/>
      <c r="K44" s="29"/>
      <c r="L44" s="29"/>
      <c r="M44" s="29"/>
    </row>
    <row r="45" spans="1:13" x14ac:dyDescent="0.45">
      <c r="A45" s="29"/>
      <c r="B45" s="29"/>
      <c r="C45" s="29"/>
      <c r="D45" s="29"/>
      <c r="E45" s="29"/>
      <c r="F45" s="29"/>
      <c r="G45" s="29"/>
      <c r="H45" s="29"/>
      <c r="I45" s="29"/>
      <c r="J45" s="29"/>
      <c r="K45" s="29"/>
      <c r="L45" s="29"/>
      <c r="M45" s="29"/>
    </row>
    <row r="46" spans="1:13" x14ac:dyDescent="0.45">
      <c r="A46" s="29"/>
      <c r="B46" s="29"/>
      <c r="C46" s="29"/>
      <c r="D46" s="29"/>
      <c r="E46" s="29"/>
      <c r="F46" s="29"/>
      <c r="G46" s="29"/>
      <c r="H46" s="29"/>
      <c r="I46" s="29"/>
      <c r="J46" s="29"/>
      <c r="K46" s="29"/>
      <c r="L46" s="29"/>
      <c r="M46" s="29"/>
    </row>
    <row r="47" spans="1:13" x14ac:dyDescent="0.45">
      <c r="A47" s="29"/>
      <c r="B47" s="29"/>
      <c r="C47" s="29"/>
      <c r="D47" s="29"/>
      <c r="E47" s="29"/>
      <c r="F47" s="29"/>
      <c r="G47" s="29"/>
      <c r="H47" s="29"/>
      <c r="I47" s="29"/>
      <c r="J47" s="29"/>
      <c r="K47" s="29"/>
      <c r="L47" s="29"/>
      <c r="M47" s="29"/>
    </row>
    <row r="48" spans="1:13" x14ac:dyDescent="0.45">
      <c r="A48" s="29"/>
      <c r="B48" s="29"/>
      <c r="C48" s="29"/>
      <c r="D48" s="29"/>
      <c r="E48" s="29"/>
      <c r="F48" s="29"/>
      <c r="G48" s="29"/>
      <c r="H48" s="29"/>
      <c r="I48" s="29"/>
      <c r="J48" s="29"/>
      <c r="K48" s="29"/>
      <c r="L48" s="29"/>
      <c r="M48" s="29"/>
    </row>
    <row r="49" spans="1:13" x14ac:dyDescent="0.45">
      <c r="A49" s="29"/>
      <c r="B49" s="29"/>
      <c r="C49" s="29"/>
      <c r="D49" s="29"/>
      <c r="E49" s="29"/>
      <c r="F49" s="29"/>
      <c r="G49" s="29"/>
      <c r="H49" s="29"/>
      <c r="I49" s="29"/>
      <c r="J49" s="29"/>
      <c r="K49" s="29"/>
      <c r="L49" s="29"/>
      <c r="M49" s="29"/>
    </row>
    <row r="50" spans="1:13" x14ac:dyDescent="0.45">
      <c r="A50" s="29"/>
      <c r="B50" s="29"/>
      <c r="C50" s="29"/>
      <c r="D50" s="29"/>
      <c r="E50" s="29"/>
      <c r="F50" s="29"/>
      <c r="G50" s="29"/>
      <c r="H50" s="29"/>
      <c r="I50" s="29"/>
      <c r="J50" s="29"/>
      <c r="K50" s="29"/>
      <c r="L50" s="29"/>
      <c r="M50" s="29"/>
    </row>
    <row r="51" spans="1:13" x14ac:dyDescent="0.45">
      <c r="A51" s="29"/>
      <c r="B51" s="29"/>
      <c r="C51" s="29"/>
      <c r="D51" s="29"/>
      <c r="E51" s="29"/>
      <c r="F51" s="29"/>
      <c r="G51" s="29"/>
      <c r="H51" s="29"/>
      <c r="I51" s="29"/>
      <c r="J51" s="29"/>
      <c r="K51" s="29"/>
      <c r="L51" s="29"/>
      <c r="M51" s="29"/>
    </row>
    <row r="52" spans="1:13" x14ac:dyDescent="0.45">
      <c r="A52" s="29"/>
      <c r="B52" s="29"/>
      <c r="C52" s="29"/>
      <c r="D52" s="29"/>
      <c r="E52" s="29"/>
      <c r="F52" s="29"/>
      <c r="G52" s="29"/>
      <c r="H52" s="29"/>
      <c r="I52" s="29"/>
      <c r="J52" s="29"/>
      <c r="K52" s="29"/>
      <c r="L52" s="29"/>
      <c r="M52" s="29"/>
    </row>
    <row r="53" spans="1:13" x14ac:dyDescent="0.45">
      <c r="A53" s="29"/>
      <c r="B53" s="29"/>
      <c r="C53" s="29"/>
      <c r="D53" s="29"/>
      <c r="E53" s="29"/>
      <c r="F53" s="29"/>
      <c r="G53" s="29"/>
      <c r="H53" s="29"/>
      <c r="I53" s="29"/>
      <c r="J53" s="29"/>
      <c r="K53" s="29"/>
      <c r="L53" s="29"/>
      <c r="M53" s="29"/>
    </row>
    <row r="54" spans="1:13" x14ac:dyDescent="0.45">
      <c r="A54" s="29"/>
      <c r="B54" s="29"/>
      <c r="C54" s="29"/>
      <c r="D54" s="29"/>
      <c r="E54" s="29"/>
      <c r="F54" s="29"/>
      <c r="G54" s="29"/>
      <c r="H54" s="29"/>
      <c r="I54" s="29"/>
      <c r="J54" s="29"/>
      <c r="K54" s="29"/>
      <c r="L54" s="29"/>
      <c r="M54" s="29"/>
    </row>
    <row r="55" spans="1:13" x14ac:dyDescent="0.45">
      <c r="A55" s="29"/>
      <c r="B55" s="29"/>
      <c r="C55" s="29"/>
      <c r="D55" s="29"/>
      <c r="E55" s="29"/>
      <c r="F55" s="29"/>
      <c r="G55" s="29"/>
      <c r="H55" s="29"/>
      <c r="I55" s="29"/>
      <c r="J55" s="29"/>
      <c r="K55" s="29"/>
      <c r="L55" s="29"/>
      <c r="M55" s="29"/>
    </row>
    <row r="56" spans="1:13" x14ac:dyDescent="0.45">
      <c r="A56" s="29"/>
      <c r="B56" s="29"/>
      <c r="C56" s="29"/>
      <c r="D56" s="29"/>
      <c r="E56" s="29"/>
      <c r="F56" s="29"/>
      <c r="G56" s="29"/>
      <c r="H56" s="29"/>
      <c r="I56" s="29"/>
      <c r="J56" s="29"/>
      <c r="K56" s="29"/>
      <c r="L56" s="29"/>
      <c r="M56" s="29"/>
    </row>
    <row r="57" spans="1:13" x14ac:dyDescent="0.45">
      <c r="A57" s="29"/>
      <c r="B57" s="29"/>
      <c r="C57" s="29"/>
      <c r="D57" s="29"/>
      <c r="E57" s="29"/>
      <c r="F57" s="29"/>
      <c r="G57" s="29"/>
      <c r="H57" s="29"/>
      <c r="I57" s="29"/>
      <c r="J57" s="29"/>
      <c r="K57" s="29"/>
      <c r="L57" s="29"/>
      <c r="M57" s="29"/>
    </row>
    <row r="58" spans="1:13" x14ac:dyDescent="0.45">
      <c r="A58" s="29"/>
      <c r="B58" s="29"/>
      <c r="C58" s="29"/>
      <c r="D58" s="29"/>
      <c r="E58" s="29"/>
      <c r="F58" s="29"/>
      <c r="G58" s="29"/>
      <c r="H58" s="29"/>
      <c r="I58" s="29"/>
      <c r="J58" s="29"/>
      <c r="K58" s="29"/>
      <c r="L58" s="29"/>
      <c r="M58" s="29"/>
    </row>
    <row r="59" spans="1:13" x14ac:dyDescent="0.45">
      <c r="A59" s="29"/>
      <c r="B59" s="29"/>
      <c r="C59" s="29"/>
      <c r="D59" s="29"/>
      <c r="E59" s="29"/>
      <c r="F59" s="29"/>
      <c r="G59" s="29"/>
      <c r="H59" s="29"/>
      <c r="I59" s="29"/>
      <c r="J59" s="29"/>
      <c r="K59" s="29"/>
      <c r="L59" s="29"/>
      <c r="M59" s="29"/>
    </row>
    <row r="60" spans="1:13" x14ac:dyDescent="0.45">
      <c r="A60" s="29"/>
      <c r="B60" s="29"/>
      <c r="C60" s="29"/>
      <c r="D60" s="29"/>
      <c r="E60" s="29"/>
      <c r="F60" s="29"/>
      <c r="G60" s="29"/>
      <c r="H60" s="29"/>
      <c r="I60" s="29"/>
      <c r="J60" s="29"/>
      <c r="K60" s="29"/>
      <c r="L60" s="29"/>
      <c r="M60" s="29"/>
    </row>
    <row r="61" spans="1:13" x14ac:dyDescent="0.45">
      <c r="A61" s="29"/>
      <c r="B61" s="29"/>
      <c r="C61" s="29"/>
      <c r="D61" s="29"/>
      <c r="E61" s="29"/>
      <c r="F61" s="29"/>
      <c r="G61" s="29"/>
      <c r="H61" s="29"/>
      <c r="I61" s="29"/>
      <c r="J61" s="29"/>
      <c r="K61" s="29"/>
      <c r="L61" s="29"/>
      <c r="M61" s="29"/>
    </row>
    <row r="62" spans="1:13" x14ac:dyDescent="0.45">
      <c r="A62" s="29"/>
      <c r="B62" s="29"/>
      <c r="C62" s="29"/>
      <c r="D62" s="29"/>
      <c r="E62" s="29"/>
      <c r="F62" s="29"/>
      <c r="G62" s="29"/>
      <c r="H62" s="29"/>
      <c r="I62" s="29"/>
      <c r="J62" s="29"/>
      <c r="K62" s="29"/>
      <c r="L62" s="29"/>
      <c r="M62" s="29"/>
    </row>
    <row r="63" spans="1:13" x14ac:dyDescent="0.45">
      <c r="A63" s="29"/>
      <c r="B63" s="29"/>
      <c r="C63" s="29"/>
      <c r="D63" s="29"/>
      <c r="E63" s="29"/>
      <c r="F63" s="29"/>
      <c r="G63" s="29"/>
      <c r="H63" s="29"/>
      <c r="I63" s="29"/>
      <c r="J63" s="29"/>
      <c r="K63" s="29"/>
      <c r="L63" s="29"/>
      <c r="M63" s="29"/>
    </row>
    <row r="64" spans="1:13" x14ac:dyDescent="0.45">
      <c r="A64" s="29"/>
      <c r="B64" s="29"/>
      <c r="C64" s="29"/>
      <c r="D64" s="29"/>
      <c r="E64" s="29"/>
      <c r="F64" s="29"/>
      <c r="G64" s="29"/>
      <c r="H64" s="29"/>
      <c r="I64" s="29"/>
      <c r="J64" s="29"/>
      <c r="K64" s="29"/>
      <c r="L64" s="29"/>
      <c r="M64" s="29"/>
    </row>
    <row r="65" spans="1:13" x14ac:dyDescent="0.45">
      <c r="A65" s="29"/>
      <c r="B65" s="29"/>
      <c r="C65" s="29"/>
      <c r="D65" s="29"/>
      <c r="E65" s="29"/>
      <c r="F65" s="29"/>
      <c r="G65" s="29"/>
      <c r="H65" s="29"/>
      <c r="I65" s="29"/>
      <c r="J65" s="29"/>
      <c r="K65" s="29"/>
      <c r="L65" s="29"/>
      <c r="M65" s="29"/>
    </row>
    <row r="66" spans="1:13" x14ac:dyDescent="0.45">
      <c r="A66" s="29"/>
      <c r="B66" s="29"/>
      <c r="C66" s="29"/>
      <c r="D66" s="29"/>
      <c r="E66" s="29"/>
      <c r="F66" s="29"/>
      <c r="G66" s="29"/>
      <c r="H66" s="29"/>
      <c r="I66" s="29"/>
      <c r="J66" s="29"/>
      <c r="K66" s="29"/>
      <c r="L66" s="29"/>
      <c r="M66" s="29"/>
    </row>
    <row r="67" spans="1:13" x14ac:dyDescent="0.45">
      <c r="A67" s="29"/>
      <c r="B67" s="29"/>
      <c r="C67" s="29"/>
      <c r="D67" s="29"/>
      <c r="E67" s="29"/>
      <c r="F67" s="29"/>
      <c r="G67" s="29"/>
      <c r="H67" s="29"/>
      <c r="I67" s="29"/>
      <c r="J67" s="29"/>
      <c r="K67" s="29"/>
      <c r="L67" s="29"/>
      <c r="M67" s="29"/>
    </row>
    <row r="68" spans="1:13" x14ac:dyDescent="0.45">
      <c r="A68" s="29"/>
      <c r="B68" s="29"/>
      <c r="C68" s="29"/>
      <c r="D68" s="29"/>
      <c r="E68" s="29"/>
      <c r="F68" s="29"/>
      <c r="G68" s="29"/>
      <c r="H68" s="29"/>
      <c r="I68" s="29"/>
      <c r="J68" s="29"/>
      <c r="K68" s="29"/>
      <c r="L68" s="29"/>
      <c r="M68" s="29"/>
    </row>
    <row r="69" spans="1:13" x14ac:dyDescent="0.45">
      <c r="A69" s="29"/>
      <c r="B69" s="29"/>
      <c r="C69" s="29"/>
      <c r="D69" s="29"/>
      <c r="E69" s="29"/>
      <c r="F69" s="29"/>
      <c r="G69" s="29"/>
      <c r="H69" s="29"/>
      <c r="I69" s="29"/>
      <c r="J69" s="29"/>
      <c r="K69" s="29"/>
      <c r="L69" s="29"/>
      <c r="M69" s="29"/>
    </row>
    <row r="70" spans="1:13" x14ac:dyDescent="0.45">
      <c r="A70" s="29"/>
      <c r="B70" s="29"/>
      <c r="C70" s="29"/>
      <c r="D70" s="29"/>
      <c r="E70" s="29"/>
      <c r="F70" s="29"/>
      <c r="G70" s="29"/>
      <c r="H70" s="29"/>
      <c r="I70" s="29"/>
      <c r="J70" s="29"/>
      <c r="K70" s="29"/>
      <c r="L70" s="29"/>
      <c r="M70" s="29"/>
    </row>
    <row r="71" spans="1:13" x14ac:dyDescent="0.45">
      <c r="A71" s="29"/>
      <c r="B71" s="29"/>
      <c r="C71" s="29"/>
      <c r="D71" s="29"/>
      <c r="E71" s="29"/>
      <c r="F71" s="29"/>
      <c r="G71" s="29"/>
      <c r="H71" s="29"/>
      <c r="I71" s="29"/>
      <c r="J71" s="29"/>
      <c r="K71" s="29"/>
      <c r="L71" s="29"/>
      <c r="M71" s="29"/>
    </row>
    <row r="72" spans="1:13" x14ac:dyDescent="0.45">
      <c r="A72" s="29"/>
      <c r="B72" s="29"/>
      <c r="C72" s="29"/>
      <c r="D72" s="29"/>
      <c r="E72" s="29"/>
      <c r="F72" s="29"/>
      <c r="G72" s="29"/>
      <c r="H72" s="29"/>
      <c r="I72" s="29"/>
      <c r="J72" s="29"/>
      <c r="K72" s="29"/>
      <c r="L72" s="29"/>
      <c r="M72" s="29"/>
    </row>
    <row r="73" spans="1:13" x14ac:dyDescent="0.45">
      <c r="A73" s="29"/>
      <c r="B73" s="29"/>
      <c r="C73" s="29"/>
      <c r="D73" s="29"/>
      <c r="E73" s="29"/>
      <c r="F73" s="29"/>
      <c r="G73" s="29"/>
      <c r="H73" s="29"/>
      <c r="I73" s="29"/>
      <c r="J73" s="29"/>
      <c r="K73" s="29"/>
      <c r="L73" s="29"/>
      <c r="M73" s="29"/>
    </row>
    <row r="74" spans="1:13" x14ac:dyDescent="0.45">
      <c r="A74" s="29"/>
      <c r="B74" s="29"/>
      <c r="C74" s="29"/>
      <c r="D74" s="29"/>
      <c r="E74" s="29"/>
      <c r="F74" s="29"/>
      <c r="G74" s="29"/>
      <c r="H74" s="29"/>
      <c r="I74" s="29"/>
      <c r="J74" s="29"/>
      <c r="K74" s="29"/>
      <c r="L74" s="29"/>
      <c r="M74" s="29"/>
    </row>
    <row r="75" spans="1:13" x14ac:dyDescent="0.45">
      <c r="A75" s="29"/>
      <c r="B75" s="29"/>
      <c r="C75" s="29"/>
      <c r="D75" s="29"/>
      <c r="E75" s="29"/>
      <c r="F75" s="29"/>
      <c r="G75" s="29"/>
      <c r="H75" s="29"/>
      <c r="I75" s="29"/>
      <c r="J75" s="29"/>
      <c r="K75" s="29"/>
      <c r="L75" s="29"/>
      <c r="M75" s="29"/>
    </row>
    <row r="76" spans="1:13" x14ac:dyDescent="0.45">
      <c r="A76" s="29"/>
      <c r="B76" s="29"/>
      <c r="C76" s="29"/>
      <c r="D76" s="29"/>
      <c r="E76" s="29"/>
      <c r="F76" s="29"/>
      <c r="G76" s="29"/>
      <c r="H76" s="29"/>
      <c r="I76" s="29"/>
      <c r="J76" s="29"/>
      <c r="K76" s="29"/>
      <c r="L76" s="29"/>
      <c r="M76" s="29"/>
    </row>
    <row r="77" spans="1:13" x14ac:dyDescent="0.45">
      <c r="A77" s="29"/>
      <c r="B77" s="29"/>
      <c r="C77" s="29"/>
      <c r="D77" s="29"/>
      <c r="E77" s="29"/>
      <c r="F77" s="29"/>
      <c r="G77" s="29"/>
      <c r="H77" s="29"/>
      <c r="I77" s="29"/>
      <c r="J77" s="29"/>
      <c r="K77" s="29"/>
      <c r="L77" s="29"/>
      <c r="M77" s="29"/>
    </row>
    <row r="78" spans="1:13" x14ac:dyDescent="0.45">
      <c r="A78" s="29"/>
      <c r="B78" s="29"/>
      <c r="C78" s="29"/>
      <c r="D78" s="29"/>
      <c r="E78" s="29"/>
      <c r="F78" s="29"/>
      <c r="G78" s="29"/>
      <c r="H78" s="29"/>
      <c r="I78" s="29"/>
      <c r="J78" s="29"/>
      <c r="K78" s="29"/>
      <c r="L78" s="29"/>
      <c r="M78" s="29"/>
    </row>
    <row r="79" spans="1:13" x14ac:dyDescent="0.45">
      <c r="A79" s="29"/>
      <c r="B79" s="29"/>
      <c r="C79" s="29"/>
      <c r="D79" s="29"/>
      <c r="E79" s="29"/>
      <c r="F79" s="29"/>
      <c r="G79" s="29"/>
      <c r="H79" s="29"/>
      <c r="I79" s="29"/>
      <c r="J79" s="29"/>
      <c r="K79" s="29"/>
      <c r="L79" s="29"/>
      <c r="M79" s="29"/>
    </row>
    <row r="80" spans="1:13" x14ac:dyDescent="0.45">
      <c r="A80" s="29"/>
      <c r="B80" s="29"/>
      <c r="C80" s="29"/>
      <c r="D80" s="29"/>
      <c r="E80" s="29"/>
      <c r="F80" s="29"/>
      <c r="G80" s="29"/>
      <c r="H80" s="29"/>
      <c r="I80" s="29"/>
      <c r="J80" s="29"/>
      <c r="K80" s="29"/>
      <c r="L80" s="29"/>
      <c r="M80" s="29"/>
    </row>
    <row r="81" spans="1:13" x14ac:dyDescent="0.45">
      <c r="A81" s="29"/>
      <c r="B81" s="29"/>
      <c r="C81" s="29"/>
      <c r="D81" s="29"/>
      <c r="E81" s="29"/>
      <c r="F81" s="29"/>
      <c r="G81" s="29"/>
      <c r="H81" s="29"/>
      <c r="I81" s="29"/>
      <c r="J81" s="29"/>
      <c r="K81" s="29"/>
      <c r="L81" s="29"/>
      <c r="M81" s="29"/>
    </row>
    <row r="82" spans="1:13" x14ac:dyDescent="0.45">
      <c r="A82" s="29"/>
      <c r="B82" s="29"/>
      <c r="C82" s="29"/>
      <c r="D82" s="29"/>
      <c r="E82" s="29"/>
      <c r="F82" s="29"/>
      <c r="G82" s="29"/>
      <c r="H82" s="29"/>
      <c r="I82" s="29"/>
      <c r="J82" s="29"/>
      <c r="K82" s="29"/>
      <c r="L82" s="29"/>
      <c r="M82" s="29"/>
    </row>
    <row r="83" spans="1:13" x14ac:dyDescent="0.45">
      <c r="A83" s="29"/>
      <c r="B83" s="29"/>
      <c r="C83" s="29"/>
      <c r="D83" s="29"/>
      <c r="E83" s="29"/>
      <c r="F83" s="29"/>
      <c r="G83" s="29"/>
      <c r="H83" s="29"/>
      <c r="I83" s="29"/>
      <c r="J83" s="29"/>
      <c r="K83" s="29"/>
      <c r="L83" s="29"/>
      <c r="M83" s="29"/>
    </row>
    <row r="84" spans="1:13" x14ac:dyDescent="0.45">
      <c r="A84" s="29"/>
      <c r="B84" s="29"/>
      <c r="C84" s="29"/>
      <c r="D84" s="29"/>
      <c r="E84" s="29"/>
      <c r="F84" s="29"/>
      <c r="G84" s="29"/>
      <c r="H84" s="29"/>
      <c r="I84" s="29"/>
      <c r="J84" s="29"/>
      <c r="K84" s="29"/>
      <c r="L84" s="29"/>
      <c r="M84" s="29"/>
    </row>
    <row r="85" spans="1:13" x14ac:dyDescent="0.45">
      <c r="A85" s="29"/>
      <c r="B85" s="29"/>
      <c r="C85" s="29"/>
      <c r="D85" s="29"/>
      <c r="E85" s="29"/>
      <c r="F85" s="29"/>
      <c r="G85" s="29"/>
      <c r="H85" s="29"/>
      <c r="I85" s="29"/>
      <c r="J85" s="29"/>
      <c r="K85" s="29"/>
      <c r="L85" s="29"/>
      <c r="M85" s="29"/>
    </row>
    <row r="86" spans="1:13" x14ac:dyDescent="0.45">
      <c r="A86" s="29"/>
      <c r="B86" s="29"/>
      <c r="C86" s="29"/>
      <c r="D86" s="29"/>
      <c r="E86" s="29"/>
      <c r="F86" s="29"/>
      <c r="G86" s="29"/>
      <c r="H86" s="29"/>
      <c r="I86" s="29"/>
      <c r="J86" s="29"/>
      <c r="K86" s="29"/>
      <c r="L86" s="29"/>
      <c r="M86" s="29"/>
    </row>
    <row r="87" spans="1:13" x14ac:dyDescent="0.45">
      <c r="A87" s="29"/>
      <c r="B87" s="29"/>
      <c r="C87" s="29"/>
      <c r="D87" s="29"/>
      <c r="E87" s="29"/>
      <c r="F87" s="29"/>
      <c r="G87" s="29"/>
      <c r="H87" s="29"/>
      <c r="I87" s="29"/>
      <c r="J87" s="29"/>
      <c r="K87" s="29"/>
      <c r="L87" s="29"/>
      <c r="M87" s="29"/>
    </row>
    <row r="88" spans="1:13" x14ac:dyDescent="0.45">
      <c r="A88" s="29"/>
      <c r="B88" s="29"/>
      <c r="C88" s="29"/>
      <c r="D88" s="29"/>
      <c r="E88" s="29"/>
      <c r="F88" s="29"/>
      <c r="G88" s="29"/>
      <c r="H88" s="29"/>
      <c r="I88" s="29"/>
      <c r="J88" s="29"/>
      <c r="K88" s="29"/>
      <c r="L88" s="29"/>
      <c r="M88" s="29"/>
    </row>
    <row r="89" spans="1:13" x14ac:dyDescent="0.45">
      <c r="A89" s="29"/>
      <c r="B89" s="29"/>
      <c r="C89" s="29"/>
      <c r="D89" s="29"/>
      <c r="E89" s="29"/>
      <c r="F89" s="29"/>
      <c r="G89" s="29"/>
      <c r="H89" s="29"/>
      <c r="I89" s="29"/>
      <c r="J89" s="29"/>
      <c r="K89" s="29"/>
      <c r="L89" s="29"/>
      <c r="M89" s="29"/>
    </row>
    <row r="90" spans="1:13" x14ac:dyDescent="0.45">
      <c r="A90" s="29"/>
      <c r="B90" s="29"/>
      <c r="C90" s="29"/>
      <c r="D90" s="29"/>
      <c r="E90" s="29"/>
      <c r="F90" s="29"/>
      <c r="G90" s="29"/>
      <c r="H90" s="29"/>
      <c r="I90" s="29"/>
      <c r="J90" s="29"/>
      <c r="K90" s="29"/>
      <c r="L90" s="29"/>
      <c r="M90" s="29"/>
    </row>
    <row r="91" spans="1:13" x14ac:dyDescent="0.45">
      <c r="A91" s="29"/>
      <c r="B91" s="29"/>
      <c r="C91" s="29"/>
      <c r="D91" s="29"/>
      <c r="E91" s="29"/>
      <c r="F91" s="29"/>
      <c r="G91" s="29"/>
      <c r="H91" s="29"/>
      <c r="I91" s="29"/>
      <c r="J91" s="29"/>
      <c r="K91" s="29"/>
      <c r="L91" s="29"/>
      <c r="M91" s="29"/>
    </row>
    <row r="92" spans="1:13" x14ac:dyDescent="0.45">
      <c r="A92" s="29"/>
      <c r="B92" s="29"/>
      <c r="C92" s="29"/>
      <c r="D92" s="29"/>
      <c r="E92" s="29"/>
      <c r="F92" s="29"/>
      <c r="G92" s="29"/>
      <c r="H92" s="29"/>
      <c r="I92" s="29"/>
      <c r="J92" s="29"/>
      <c r="K92" s="29"/>
      <c r="L92" s="29"/>
      <c r="M92" s="29"/>
    </row>
    <row r="93" spans="1:13" x14ac:dyDescent="0.45">
      <c r="A93" s="29"/>
      <c r="B93" s="29"/>
      <c r="C93" s="29"/>
      <c r="D93" s="29"/>
      <c r="E93" s="29"/>
      <c r="F93" s="29"/>
      <c r="G93" s="29"/>
      <c r="H93" s="29"/>
      <c r="I93" s="29"/>
      <c r="J93" s="29"/>
      <c r="K93" s="29"/>
      <c r="L93" s="29"/>
      <c r="M93" s="29"/>
    </row>
    <row r="94" spans="1:13" x14ac:dyDescent="0.45">
      <c r="A94" s="29"/>
      <c r="B94" s="29"/>
      <c r="C94" s="29"/>
      <c r="D94" s="29"/>
      <c r="E94" s="29"/>
      <c r="F94" s="29"/>
      <c r="G94" s="29"/>
      <c r="H94" s="29"/>
      <c r="I94" s="29"/>
      <c r="J94" s="29"/>
      <c r="K94" s="29"/>
      <c r="L94" s="29"/>
      <c r="M94" s="29"/>
    </row>
    <row r="95" spans="1:13" x14ac:dyDescent="0.45">
      <c r="A95" s="29"/>
      <c r="B95" s="29"/>
      <c r="C95" s="29"/>
      <c r="D95" s="29"/>
      <c r="E95" s="29"/>
      <c r="F95" s="29"/>
      <c r="G95" s="29"/>
      <c r="H95" s="29"/>
      <c r="I95" s="29"/>
      <c r="J95" s="29"/>
      <c r="K95" s="29"/>
      <c r="L95" s="29"/>
      <c r="M95" s="29"/>
    </row>
    <row r="96" spans="1:13" x14ac:dyDescent="0.45">
      <c r="A96" s="29"/>
      <c r="B96" s="29"/>
      <c r="C96" s="29"/>
      <c r="D96" s="29"/>
      <c r="E96" s="29"/>
      <c r="F96" s="29"/>
      <c r="G96" s="29"/>
      <c r="H96" s="29"/>
      <c r="I96" s="29"/>
      <c r="J96" s="29"/>
      <c r="K96" s="29"/>
      <c r="L96" s="29"/>
      <c r="M96" s="29"/>
    </row>
    <row r="97" spans="1:13" x14ac:dyDescent="0.45">
      <c r="A97" s="29"/>
      <c r="B97" s="29"/>
      <c r="C97" s="29"/>
      <c r="D97" s="29"/>
      <c r="E97" s="29"/>
      <c r="F97" s="29"/>
      <c r="G97" s="29"/>
      <c r="H97" s="29"/>
      <c r="I97" s="29"/>
      <c r="J97" s="29"/>
      <c r="K97" s="29"/>
      <c r="L97" s="29"/>
      <c r="M97" s="29"/>
    </row>
    <row r="98" spans="1:13" x14ac:dyDescent="0.45">
      <c r="A98" s="29"/>
      <c r="B98" s="29"/>
      <c r="C98" s="29"/>
      <c r="D98" s="29"/>
      <c r="E98" s="29"/>
      <c r="F98" s="29"/>
      <c r="G98" s="29"/>
      <c r="H98" s="29"/>
      <c r="I98" s="29"/>
      <c r="J98" s="29"/>
      <c r="K98" s="29"/>
      <c r="L98" s="29"/>
      <c r="M98" s="29"/>
    </row>
    <row r="99" spans="1:13" x14ac:dyDescent="0.45">
      <c r="A99" s="29"/>
      <c r="B99" s="29"/>
      <c r="C99" s="29"/>
      <c r="D99" s="29"/>
      <c r="E99" s="29"/>
      <c r="F99" s="29"/>
      <c r="G99" s="29"/>
      <c r="H99" s="29"/>
      <c r="I99" s="29"/>
      <c r="J99" s="29"/>
      <c r="K99" s="29"/>
      <c r="L99" s="29"/>
      <c r="M99" s="29"/>
    </row>
    <row r="100" spans="1:13" x14ac:dyDescent="0.45">
      <c r="A100" s="29"/>
      <c r="B100" s="29"/>
      <c r="C100" s="29"/>
      <c r="D100" s="29"/>
      <c r="E100" s="29"/>
      <c r="F100" s="29"/>
      <c r="G100" s="29"/>
      <c r="H100" s="29"/>
      <c r="I100" s="29"/>
      <c r="J100" s="29"/>
      <c r="K100" s="29"/>
      <c r="L100" s="29"/>
      <c r="M100" s="29"/>
    </row>
    <row r="101" spans="1:13" x14ac:dyDescent="0.45">
      <c r="A101" s="29"/>
      <c r="B101" s="29"/>
      <c r="C101" s="29"/>
      <c r="D101" s="29"/>
      <c r="E101" s="29"/>
      <c r="F101" s="29"/>
      <c r="G101" s="29"/>
      <c r="H101" s="29"/>
      <c r="I101" s="29"/>
      <c r="J101" s="29"/>
      <c r="K101" s="29"/>
      <c r="L101" s="29"/>
      <c r="M101" s="29"/>
    </row>
    <row r="102" spans="1:13" x14ac:dyDescent="0.45">
      <c r="A102" s="29"/>
      <c r="B102" s="29"/>
      <c r="C102" s="29"/>
      <c r="D102" s="29"/>
      <c r="E102" s="29"/>
      <c r="F102" s="29"/>
      <c r="G102" s="29"/>
      <c r="H102" s="29"/>
      <c r="I102" s="29"/>
      <c r="J102" s="29"/>
      <c r="K102" s="29"/>
      <c r="L102" s="29"/>
      <c r="M102" s="29"/>
    </row>
    <row r="103" spans="1:13" x14ac:dyDescent="0.45">
      <c r="A103" s="29"/>
      <c r="B103" s="29"/>
      <c r="C103" s="29"/>
      <c r="D103" s="29"/>
      <c r="E103" s="29"/>
      <c r="F103" s="29"/>
      <c r="G103" s="29"/>
      <c r="H103" s="29"/>
      <c r="I103" s="29"/>
      <c r="J103" s="29"/>
      <c r="K103" s="29"/>
      <c r="L103" s="29"/>
      <c r="M103" s="29"/>
    </row>
    <row r="104" spans="1:13" x14ac:dyDescent="0.45">
      <c r="A104" s="29"/>
      <c r="B104" s="29"/>
      <c r="C104" s="29"/>
      <c r="D104" s="29"/>
      <c r="E104" s="29"/>
      <c r="F104" s="29"/>
      <c r="G104" s="29"/>
      <c r="H104" s="29"/>
      <c r="I104" s="29"/>
      <c r="J104" s="29"/>
      <c r="K104" s="29"/>
      <c r="L104" s="29"/>
      <c r="M104" s="29"/>
    </row>
    <row r="105" spans="1:13" x14ac:dyDescent="0.45">
      <c r="A105" s="29"/>
      <c r="B105" s="29"/>
      <c r="C105" s="29"/>
      <c r="D105" s="29"/>
      <c r="E105" s="29"/>
      <c r="F105" s="29"/>
      <c r="G105" s="29"/>
      <c r="H105" s="29"/>
      <c r="I105" s="29"/>
      <c r="J105" s="29"/>
      <c r="K105" s="29"/>
      <c r="L105" s="29"/>
      <c r="M105" s="29"/>
    </row>
    <row r="106" spans="1:13" x14ac:dyDescent="0.45">
      <c r="A106" s="29"/>
      <c r="B106" s="29"/>
      <c r="C106" s="29"/>
      <c r="D106" s="29"/>
      <c r="E106" s="29"/>
      <c r="F106" s="29"/>
      <c r="G106" s="29"/>
      <c r="H106" s="29"/>
      <c r="I106" s="29"/>
      <c r="J106" s="29"/>
      <c r="K106" s="29"/>
      <c r="L106" s="29"/>
      <c r="M106" s="29"/>
    </row>
    <row r="107" spans="1:13" x14ac:dyDescent="0.45">
      <c r="A107" s="29"/>
      <c r="B107" s="29"/>
      <c r="C107" s="29"/>
      <c r="D107" s="29"/>
      <c r="E107" s="29"/>
      <c r="F107" s="29"/>
      <c r="G107" s="29"/>
      <c r="H107" s="29"/>
      <c r="I107" s="29"/>
      <c r="J107" s="29"/>
      <c r="K107" s="29"/>
      <c r="L107" s="29"/>
      <c r="M107" s="29"/>
    </row>
    <row r="108" spans="1:13" x14ac:dyDescent="0.45">
      <c r="A108" s="29"/>
      <c r="B108" s="29"/>
      <c r="C108" s="29"/>
      <c r="D108" s="29"/>
      <c r="E108" s="29"/>
      <c r="F108" s="29"/>
      <c r="G108" s="29"/>
      <c r="H108" s="29"/>
      <c r="I108" s="29"/>
      <c r="J108" s="29"/>
      <c r="K108" s="29"/>
      <c r="L108" s="29"/>
      <c r="M108" s="29"/>
    </row>
    <row r="109" spans="1:13" x14ac:dyDescent="0.45">
      <c r="A109" s="29"/>
      <c r="B109" s="29"/>
      <c r="C109" s="29"/>
      <c r="D109" s="29"/>
      <c r="E109" s="29"/>
      <c r="F109" s="29"/>
      <c r="G109" s="29"/>
      <c r="H109" s="29"/>
      <c r="I109" s="29"/>
      <c r="J109" s="29"/>
      <c r="K109" s="29"/>
      <c r="L109" s="29"/>
      <c r="M109" s="29"/>
    </row>
    <row r="110" spans="1:13" x14ac:dyDescent="0.45">
      <c r="A110" s="29"/>
      <c r="B110" s="29"/>
      <c r="C110" s="29"/>
      <c r="D110" s="29"/>
      <c r="E110" s="29"/>
      <c r="F110" s="29"/>
      <c r="G110" s="29"/>
      <c r="H110" s="29"/>
      <c r="I110" s="29"/>
      <c r="J110" s="29"/>
      <c r="K110" s="29"/>
      <c r="L110" s="29"/>
      <c r="M110" s="29"/>
    </row>
    <row r="111" spans="1:13" x14ac:dyDescent="0.45">
      <c r="A111" s="29"/>
      <c r="B111" s="29"/>
      <c r="C111" s="29"/>
      <c r="D111" s="29"/>
      <c r="E111" s="29"/>
      <c r="F111" s="29"/>
      <c r="G111" s="29"/>
      <c r="H111" s="29"/>
      <c r="I111" s="29"/>
      <c r="J111" s="29"/>
      <c r="K111" s="29"/>
      <c r="L111" s="29"/>
      <c r="M111" s="29"/>
    </row>
    <row r="112" spans="1:13" x14ac:dyDescent="0.45">
      <c r="A112" s="29"/>
      <c r="B112" s="29"/>
      <c r="C112" s="29"/>
      <c r="D112" s="29"/>
      <c r="E112" s="29"/>
      <c r="F112" s="29"/>
      <c r="G112" s="29"/>
      <c r="H112" s="29"/>
      <c r="I112" s="29"/>
      <c r="J112" s="29"/>
      <c r="K112" s="29"/>
      <c r="L112" s="29"/>
      <c r="M112" s="29"/>
    </row>
    <row r="113" spans="1:13" x14ac:dyDescent="0.45">
      <c r="A113" s="29"/>
      <c r="B113" s="29"/>
      <c r="C113" s="29"/>
      <c r="D113" s="29"/>
      <c r="E113" s="29"/>
      <c r="F113" s="29"/>
      <c r="G113" s="29"/>
      <c r="H113" s="29"/>
      <c r="I113" s="29"/>
      <c r="J113" s="29"/>
      <c r="K113" s="29"/>
      <c r="L113" s="29"/>
      <c r="M113" s="29"/>
    </row>
    <row r="114" spans="1:13" x14ac:dyDescent="0.45">
      <c r="A114" s="29"/>
      <c r="B114" s="29"/>
      <c r="C114" s="29"/>
      <c r="D114" s="29"/>
      <c r="E114" s="29"/>
      <c r="F114" s="29"/>
      <c r="G114" s="29"/>
      <c r="H114" s="29"/>
      <c r="I114" s="29"/>
      <c r="J114" s="29"/>
      <c r="K114" s="29"/>
      <c r="L114" s="29"/>
      <c r="M114" s="29"/>
    </row>
    <row r="115" spans="1:13" x14ac:dyDescent="0.45">
      <c r="A115" s="29"/>
      <c r="B115" s="29"/>
      <c r="C115" s="29"/>
      <c r="D115" s="29"/>
      <c r="E115" s="29"/>
      <c r="F115" s="29"/>
      <c r="G115" s="29"/>
      <c r="H115" s="29"/>
      <c r="I115" s="29"/>
      <c r="J115" s="29"/>
      <c r="K115" s="29"/>
      <c r="L115" s="29"/>
      <c r="M115" s="29"/>
    </row>
    <row r="116" spans="1:13" x14ac:dyDescent="0.45">
      <c r="A116" s="29"/>
      <c r="B116" s="29"/>
      <c r="C116" s="29"/>
      <c r="D116" s="29"/>
      <c r="E116" s="29"/>
      <c r="F116" s="29"/>
      <c r="G116" s="29"/>
      <c r="H116" s="29"/>
      <c r="I116" s="29"/>
      <c r="J116" s="29"/>
      <c r="K116" s="29"/>
      <c r="L116" s="29"/>
      <c r="M116" s="29"/>
    </row>
    <row r="117" spans="1:13" x14ac:dyDescent="0.45">
      <c r="A117" s="29"/>
      <c r="B117" s="29"/>
      <c r="C117" s="29"/>
      <c r="D117" s="29"/>
      <c r="E117" s="29"/>
      <c r="F117" s="29"/>
      <c r="G117" s="29"/>
      <c r="H117" s="29"/>
      <c r="I117" s="29"/>
      <c r="J117" s="29"/>
      <c r="K117" s="29"/>
      <c r="L117" s="29"/>
      <c r="M117" s="29"/>
    </row>
    <row r="118" spans="1:13" x14ac:dyDescent="0.45">
      <c r="A118" s="29"/>
      <c r="B118" s="29"/>
      <c r="C118" s="29"/>
      <c r="D118" s="29"/>
      <c r="E118" s="29"/>
      <c r="F118" s="29"/>
      <c r="G118" s="29"/>
      <c r="H118" s="29"/>
      <c r="I118" s="29"/>
      <c r="J118" s="29"/>
      <c r="K118" s="29"/>
      <c r="L118" s="29"/>
      <c r="M118" s="29"/>
    </row>
    <row r="119" spans="1:13" x14ac:dyDescent="0.45">
      <c r="A119" s="29"/>
      <c r="B119" s="29"/>
      <c r="C119" s="29"/>
      <c r="D119" s="29"/>
      <c r="E119" s="29"/>
      <c r="F119" s="29"/>
      <c r="G119" s="29"/>
      <c r="H119" s="29"/>
      <c r="I119" s="29"/>
      <c r="J119" s="29"/>
      <c r="K119" s="29"/>
      <c r="L119" s="29"/>
      <c r="M119" s="29"/>
    </row>
    <row r="120" spans="1:13" x14ac:dyDescent="0.45">
      <c r="A120" s="29"/>
      <c r="B120" s="29"/>
      <c r="C120" s="29"/>
      <c r="D120" s="29"/>
      <c r="E120" s="29"/>
      <c r="F120" s="29"/>
      <c r="G120" s="29"/>
      <c r="H120" s="29"/>
      <c r="I120" s="29"/>
      <c r="J120" s="29"/>
      <c r="K120" s="29"/>
      <c r="L120" s="29"/>
      <c r="M120" s="29"/>
    </row>
    <row r="121" spans="1:13" x14ac:dyDescent="0.45">
      <c r="A121" s="29"/>
      <c r="B121" s="29"/>
      <c r="C121" s="29"/>
      <c r="D121" s="29"/>
      <c r="E121" s="29"/>
      <c r="F121" s="29"/>
      <c r="G121" s="29"/>
      <c r="H121" s="29"/>
      <c r="I121" s="29"/>
      <c r="J121" s="29"/>
      <c r="K121" s="29"/>
      <c r="L121" s="29"/>
      <c r="M121" s="29"/>
    </row>
    <row r="122" spans="1:13" x14ac:dyDescent="0.45">
      <c r="A122" s="29"/>
      <c r="B122" s="29"/>
      <c r="C122" s="29"/>
      <c r="D122" s="29"/>
      <c r="E122" s="29"/>
      <c r="F122" s="29"/>
      <c r="G122" s="29"/>
      <c r="H122" s="29"/>
      <c r="I122" s="29"/>
      <c r="J122" s="29"/>
      <c r="K122" s="29"/>
      <c r="L122" s="29"/>
      <c r="M122" s="29"/>
    </row>
    <row r="123" spans="1:13" x14ac:dyDescent="0.45">
      <c r="A123" s="29"/>
      <c r="B123" s="29"/>
      <c r="C123" s="29"/>
      <c r="D123" s="29"/>
      <c r="E123" s="29"/>
      <c r="F123" s="29"/>
      <c r="G123" s="29"/>
      <c r="H123" s="29"/>
      <c r="I123" s="29"/>
      <c r="J123" s="29"/>
      <c r="K123" s="29"/>
      <c r="L123" s="29"/>
      <c r="M123" s="29"/>
    </row>
    <row r="124" spans="1:13" x14ac:dyDescent="0.45">
      <c r="A124" s="29"/>
      <c r="B124" s="29"/>
      <c r="C124" s="29"/>
      <c r="D124" s="29"/>
      <c r="E124" s="29"/>
      <c r="F124" s="29"/>
      <c r="G124" s="29"/>
      <c r="H124" s="29"/>
      <c r="I124" s="29"/>
      <c r="J124" s="29"/>
      <c r="K124" s="29"/>
      <c r="L124" s="29"/>
      <c r="M124" s="29"/>
    </row>
    <row r="125" spans="1:13" x14ac:dyDescent="0.45">
      <c r="A125" s="29"/>
      <c r="B125" s="29"/>
      <c r="C125" s="29"/>
      <c r="D125" s="29"/>
      <c r="E125" s="29"/>
      <c r="F125" s="29"/>
      <c r="G125" s="29"/>
      <c r="H125" s="29"/>
      <c r="I125" s="29"/>
      <c r="J125" s="29"/>
      <c r="K125" s="29"/>
      <c r="L125" s="29"/>
      <c r="M125" s="29"/>
    </row>
    <row r="126" spans="1:13" x14ac:dyDescent="0.45">
      <c r="A126" s="29"/>
      <c r="B126" s="29"/>
      <c r="C126" s="29"/>
      <c r="D126" s="29"/>
      <c r="E126" s="29"/>
      <c r="F126" s="29"/>
      <c r="G126" s="29"/>
      <c r="H126" s="29"/>
      <c r="I126" s="29"/>
      <c r="J126" s="29"/>
      <c r="K126" s="29"/>
      <c r="L126" s="29"/>
      <c r="M126" s="29"/>
    </row>
    <row r="127" spans="1:13" x14ac:dyDescent="0.45">
      <c r="A127" s="29"/>
      <c r="B127" s="29"/>
      <c r="C127" s="29"/>
      <c r="D127" s="29"/>
      <c r="E127" s="29"/>
      <c r="F127" s="29"/>
      <c r="G127" s="29"/>
      <c r="H127" s="29"/>
      <c r="I127" s="29"/>
      <c r="J127" s="29"/>
      <c r="K127" s="29"/>
      <c r="L127" s="29"/>
      <c r="M127" s="29"/>
    </row>
    <row r="128" spans="1:13" x14ac:dyDescent="0.45">
      <c r="A128" s="29"/>
      <c r="B128" s="29"/>
      <c r="C128" s="29"/>
      <c r="D128" s="29"/>
      <c r="E128" s="29"/>
      <c r="F128" s="29"/>
      <c r="G128" s="29"/>
      <c r="H128" s="29"/>
      <c r="I128" s="29"/>
      <c r="J128" s="29"/>
      <c r="K128" s="29"/>
      <c r="L128" s="29"/>
      <c r="M128" s="29"/>
    </row>
    <row r="129" spans="1:13" x14ac:dyDescent="0.45">
      <c r="A129" s="29"/>
      <c r="B129" s="29"/>
      <c r="C129" s="29"/>
      <c r="D129" s="29"/>
      <c r="E129" s="29"/>
      <c r="F129" s="29"/>
      <c r="G129" s="29"/>
      <c r="H129" s="29"/>
      <c r="I129" s="29"/>
      <c r="J129" s="29"/>
      <c r="K129" s="29"/>
      <c r="L129" s="29"/>
      <c r="M129" s="29"/>
    </row>
    <row r="130" spans="1:13" x14ac:dyDescent="0.45">
      <c r="A130" s="29"/>
      <c r="B130" s="29"/>
      <c r="C130" s="29"/>
      <c r="D130" s="29"/>
      <c r="E130" s="29"/>
      <c r="F130" s="29"/>
      <c r="G130" s="29"/>
      <c r="H130" s="29"/>
      <c r="I130" s="29"/>
      <c r="J130" s="29"/>
      <c r="K130" s="29"/>
      <c r="L130" s="29"/>
      <c r="M130" s="29"/>
    </row>
    <row r="131" spans="1:13" x14ac:dyDescent="0.45">
      <c r="A131" s="29"/>
      <c r="B131" s="29"/>
      <c r="C131" s="29"/>
      <c r="D131" s="29"/>
      <c r="E131" s="29"/>
      <c r="F131" s="29"/>
      <c r="G131" s="29"/>
      <c r="H131" s="29"/>
      <c r="I131" s="29"/>
      <c r="J131" s="29"/>
      <c r="K131" s="29"/>
      <c r="L131" s="29"/>
      <c r="M131" s="29"/>
    </row>
    <row r="132" spans="1:13" x14ac:dyDescent="0.45">
      <c r="A132" s="29"/>
      <c r="B132" s="29"/>
      <c r="C132" s="29"/>
      <c r="D132" s="29"/>
      <c r="E132" s="29"/>
      <c r="F132" s="29"/>
      <c r="G132" s="29"/>
      <c r="H132" s="29"/>
      <c r="I132" s="29"/>
      <c r="J132" s="29"/>
      <c r="K132" s="29"/>
      <c r="L132" s="29"/>
      <c r="M132" s="29"/>
    </row>
    <row r="133" spans="1:13" x14ac:dyDescent="0.45">
      <c r="A133" s="29"/>
      <c r="B133" s="29"/>
      <c r="C133" s="29"/>
      <c r="D133" s="29"/>
      <c r="E133" s="29"/>
      <c r="F133" s="29"/>
      <c r="G133" s="29"/>
      <c r="H133" s="29"/>
      <c r="I133" s="29"/>
      <c r="J133" s="29"/>
      <c r="K133" s="29"/>
      <c r="L133" s="29"/>
      <c r="M133" s="29"/>
    </row>
    <row r="134" spans="1:13" x14ac:dyDescent="0.45">
      <c r="A134" s="29"/>
      <c r="B134" s="29"/>
      <c r="C134" s="29"/>
      <c r="D134" s="29"/>
      <c r="E134" s="29"/>
      <c r="F134" s="29"/>
      <c r="G134" s="29"/>
      <c r="H134" s="29"/>
      <c r="I134" s="29"/>
      <c r="J134" s="29"/>
      <c r="K134" s="29"/>
      <c r="L134" s="29"/>
      <c r="M134" s="29"/>
    </row>
    <row r="135" spans="1:13" x14ac:dyDescent="0.45">
      <c r="A135" s="29"/>
      <c r="B135" s="29"/>
      <c r="C135" s="29"/>
      <c r="D135" s="29"/>
      <c r="E135" s="29"/>
      <c r="F135" s="29"/>
      <c r="G135" s="29"/>
      <c r="H135" s="29"/>
      <c r="I135" s="29"/>
      <c r="J135" s="29"/>
      <c r="K135" s="29"/>
      <c r="L135" s="29"/>
      <c r="M135" s="29"/>
    </row>
    <row r="136" spans="1:13" x14ac:dyDescent="0.45">
      <c r="A136" s="29"/>
      <c r="B136" s="29"/>
      <c r="C136" s="29"/>
      <c r="D136" s="29"/>
      <c r="E136" s="29"/>
      <c r="F136" s="29"/>
      <c r="G136" s="29"/>
      <c r="H136" s="29"/>
      <c r="I136" s="29"/>
      <c r="J136" s="29"/>
      <c r="K136" s="29"/>
      <c r="L136" s="29"/>
      <c r="M136" s="29"/>
    </row>
    <row r="137" spans="1:13" x14ac:dyDescent="0.45">
      <c r="A137" s="29"/>
      <c r="B137" s="29"/>
      <c r="C137" s="29"/>
      <c r="D137" s="29"/>
      <c r="E137" s="29"/>
      <c r="F137" s="29"/>
      <c r="G137" s="29"/>
      <c r="H137" s="29"/>
      <c r="I137" s="29"/>
      <c r="J137" s="29"/>
      <c r="K137" s="29"/>
      <c r="L137" s="29"/>
      <c r="M137" s="29"/>
    </row>
    <row r="138" spans="1:13" x14ac:dyDescent="0.45">
      <c r="A138" s="29"/>
      <c r="B138" s="29"/>
      <c r="C138" s="29"/>
      <c r="D138" s="29"/>
      <c r="E138" s="29"/>
      <c r="F138" s="29"/>
      <c r="G138" s="29"/>
      <c r="H138" s="29"/>
      <c r="I138" s="29"/>
      <c r="J138" s="29"/>
      <c r="K138" s="29"/>
      <c r="L138" s="29"/>
      <c r="M138" s="29"/>
    </row>
    <row r="139" spans="1:13" x14ac:dyDescent="0.45">
      <c r="A139" s="29"/>
      <c r="B139" s="29"/>
      <c r="C139" s="29"/>
      <c r="D139" s="29"/>
      <c r="E139" s="29"/>
      <c r="F139" s="29"/>
      <c r="G139" s="29"/>
      <c r="H139" s="29"/>
      <c r="I139" s="29"/>
      <c r="J139" s="29"/>
      <c r="K139" s="29"/>
      <c r="L139" s="29"/>
      <c r="M139" s="29"/>
    </row>
    <row r="140" spans="1:13" x14ac:dyDescent="0.45">
      <c r="A140" s="29"/>
      <c r="B140" s="29"/>
      <c r="C140" s="29"/>
      <c r="D140" s="29"/>
      <c r="E140" s="29"/>
      <c r="F140" s="29"/>
      <c r="G140" s="29"/>
      <c r="H140" s="29"/>
      <c r="I140" s="29"/>
      <c r="J140" s="29"/>
      <c r="K140" s="29"/>
      <c r="L140" s="29"/>
      <c r="M140" s="29"/>
    </row>
    <row r="141" spans="1:13" x14ac:dyDescent="0.45">
      <c r="A141" s="29"/>
      <c r="B141" s="29"/>
      <c r="C141" s="29"/>
      <c r="D141" s="29"/>
      <c r="E141" s="29"/>
      <c r="F141" s="29"/>
      <c r="G141" s="29"/>
      <c r="H141" s="29"/>
      <c r="I141" s="29"/>
      <c r="J141" s="29"/>
      <c r="K141" s="29"/>
      <c r="L141" s="29"/>
      <c r="M141" s="29"/>
    </row>
    <row r="142" spans="1:13" x14ac:dyDescent="0.45">
      <c r="A142" s="29"/>
      <c r="B142" s="29"/>
      <c r="C142" s="29"/>
      <c r="D142" s="29"/>
      <c r="E142" s="29"/>
      <c r="F142" s="29"/>
      <c r="G142" s="29"/>
      <c r="H142" s="29"/>
      <c r="I142" s="29"/>
      <c r="J142" s="29"/>
      <c r="K142" s="29"/>
      <c r="L142" s="29"/>
      <c r="M142" s="29"/>
    </row>
    <row r="143" spans="1:13" x14ac:dyDescent="0.45">
      <c r="A143" s="29"/>
      <c r="B143" s="29"/>
      <c r="C143" s="29"/>
      <c r="D143" s="29"/>
      <c r="E143" s="29"/>
      <c r="F143" s="29"/>
      <c r="G143" s="29"/>
      <c r="H143" s="29"/>
      <c r="I143" s="29"/>
      <c r="J143" s="29"/>
      <c r="K143" s="29"/>
      <c r="L143" s="29"/>
      <c r="M143" s="29"/>
    </row>
    <row r="144" spans="1:13" x14ac:dyDescent="0.45">
      <c r="A144" s="29"/>
      <c r="B144" s="29"/>
      <c r="C144" s="29"/>
      <c r="D144" s="29"/>
      <c r="E144" s="29"/>
      <c r="F144" s="29"/>
      <c r="G144" s="29"/>
      <c r="H144" s="29"/>
      <c r="I144" s="29"/>
      <c r="J144" s="29"/>
      <c r="K144" s="29"/>
      <c r="L144" s="29"/>
      <c r="M144" s="29"/>
    </row>
    <row r="145" spans="1:13" x14ac:dyDescent="0.45">
      <c r="A145" s="29"/>
      <c r="B145" s="29"/>
      <c r="C145" s="29"/>
      <c r="D145" s="29"/>
      <c r="E145" s="29"/>
      <c r="F145" s="29"/>
      <c r="G145" s="29"/>
      <c r="H145" s="29"/>
      <c r="I145" s="29"/>
      <c r="J145" s="29"/>
      <c r="K145" s="29"/>
      <c r="L145" s="29"/>
      <c r="M145" s="29"/>
    </row>
    <row r="146" spans="1:13" x14ac:dyDescent="0.45">
      <c r="A146" s="29"/>
      <c r="B146" s="29"/>
      <c r="C146" s="29"/>
      <c r="D146" s="29"/>
      <c r="E146" s="29"/>
      <c r="F146" s="29"/>
      <c r="G146" s="29"/>
      <c r="H146" s="29"/>
      <c r="I146" s="29"/>
      <c r="J146" s="29"/>
      <c r="K146" s="29"/>
      <c r="L146" s="29"/>
      <c r="M146" s="29"/>
    </row>
    <row r="147" spans="1:13" x14ac:dyDescent="0.45">
      <c r="A147" s="29"/>
      <c r="B147" s="29"/>
      <c r="C147" s="29"/>
      <c r="D147" s="29"/>
      <c r="E147" s="29"/>
      <c r="F147" s="29"/>
      <c r="G147" s="29"/>
      <c r="H147" s="29"/>
      <c r="I147" s="29"/>
      <c r="J147" s="29"/>
      <c r="K147" s="29"/>
      <c r="L147" s="29"/>
      <c r="M147" s="29"/>
    </row>
    <row r="148" spans="1:13" x14ac:dyDescent="0.45">
      <c r="A148" s="29"/>
      <c r="B148" s="29"/>
      <c r="C148" s="29"/>
      <c r="D148" s="29"/>
      <c r="E148" s="29"/>
      <c r="F148" s="29"/>
      <c r="G148" s="29"/>
      <c r="H148" s="29"/>
      <c r="I148" s="29"/>
      <c r="J148" s="29"/>
      <c r="K148" s="29"/>
      <c r="L148" s="29"/>
      <c r="M148" s="29"/>
    </row>
    <row r="149" spans="1:13" x14ac:dyDescent="0.45">
      <c r="A149" s="29"/>
      <c r="B149" s="29"/>
      <c r="C149" s="29"/>
      <c r="D149" s="29"/>
      <c r="E149" s="29"/>
      <c r="F149" s="29"/>
      <c r="G149" s="29"/>
      <c r="H149" s="29"/>
      <c r="I149" s="29"/>
      <c r="J149" s="29"/>
      <c r="K149" s="29"/>
      <c r="L149" s="29"/>
      <c r="M149" s="29"/>
    </row>
    <row r="150" spans="1:13" x14ac:dyDescent="0.45">
      <c r="A150" s="29"/>
      <c r="B150" s="29"/>
      <c r="C150" s="29"/>
      <c r="D150" s="29"/>
      <c r="E150" s="29"/>
      <c r="F150" s="29"/>
      <c r="G150" s="29"/>
      <c r="H150" s="29"/>
      <c r="I150" s="29"/>
      <c r="J150" s="29"/>
      <c r="K150" s="29"/>
      <c r="L150" s="29"/>
      <c r="M150" s="29"/>
    </row>
    <row r="151" spans="1:13" x14ac:dyDescent="0.45">
      <c r="A151" s="29"/>
      <c r="B151" s="29"/>
      <c r="C151" s="29"/>
      <c r="D151" s="29"/>
      <c r="E151" s="29"/>
      <c r="F151" s="29"/>
      <c r="G151" s="29"/>
      <c r="H151" s="29"/>
      <c r="I151" s="29"/>
      <c r="J151" s="29"/>
      <c r="K151" s="29"/>
      <c r="L151" s="29"/>
      <c r="M151" s="29"/>
    </row>
    <row r="152" spans="1:13" x14ac:dyDescent="0.45">
      <c r="A152" s="29"/>
      <c r="B152" s="29"/>
      <c r="C152" s="29"/>
      <c r="D152" s="29"/>
      <c r="E152" s="29"/>
      <c r="F152" s="29"/>
      <c r="G152" s="29"/>
      <c r="H152" s="29"/>
      <c r="I152" s="29"/>
      <c r="J152" s="29"/>
      <c r="K152" s="29"/>
      <c r="L152" s="29"/>
      <c r="M152" s="29"/>
    </row>
    <row r="153" spans="1:13" x14ac:dyDescent="0.45">
      <c r="A153" s="29"/>
      <c r="B153" s="29"/>
      <c r="C153" s="29"/>
      <c r="D153" s="29"/>
      <c r="E153" s="29"/>
      <c r="F153" s="29"/>
      <c r="G153" s="29"/>
      <c r="H153" s="29"/>
      <c r="I153" s="29"/>
      <c r="J153" s="29"/>
      <c r="K153" s="29"/>
      <c r="L153" s="29"/>
      <c r="M153" s="29"/>
    </row>
    <row r="154" spans="1:13" x14ac:dyDescent="0.45">
      <c r="A154" s="29"/>
      <c r="B154" s="29"/>
      <c r="C154" s="29"/>
      <c r="D154" s="29"/>
      <c r="E154" s="29"/>
      <c r="F154" s="29"/>
      <c r="G154" s="29"/>
      <c r="H154" s="29"/>
      <c r="I154" s="29"/>
      <c r="J154" s="29"/>
      <c r="K154" s="29"/>
      <c r="L154" s="29"/>
      <c r="M154" s="29"/>
    </row>
    <row r="155" spans="1:13" x14ac:dyDescent="0.45">
      <c r="A155" s="29"/>
      <c r="B155" s="29"/>
      <c r="C155" s="29"/>
      <c r="D155" s="29"/>
      <c r="E155" s="29"/>
      <c r="F155" s="29"/>
      <c r="G155" s="29"/>
      <c r="H155" s="29"/>
      <c r="I155" s="29"/>
      <c r="J155" s="29"/>
      <c r="K155" s="29"/>
      <c r="L155" s="29"/>
      <c r="M155" s="29"/>
    </row>
    <row r="156" spans="1:13" x14ac:dyDescent="0.45">
      <c r="A156" s="29"/>
      <c r="B156" s="29"/>
      <c r="C156" s="29"/>
      <c r="D156" s="29"/>
      <c r="E156" s="29"/>
      <c r="F156" s="29"/>
      <c r="G156" s="29"/>
      <c r="H156" s="29"/>
      <c r="I156" s="29"/>
      <c r="J156" s="29"/>
      <c r="K156" s="29"/>
      <c r="L156" s="29"/>
      <c r="M156" s="29"/>
    </row>
    <row r="157" spans="1:13" x14ac:dyDescent="0.45">
      <c r="A157" s="29"/>
      <c r="B157" s="29"/>
      <c r="C157" s="29"/>
      <c r="D157" s="29"/>
      <c r="E157" s="29"/>
      <c r="F157" s="29"/>
      <c r="G157" s="29"/>
      <c r="H157" s="29"/>
      <c r="I157" s="29"/>
      <c r="J157" s="29"/>
      <c r="K157" s="29"/>
      <c r="L157" s="29"/>
      <c r="M157" s="29"/>
    </row>
    <row r="158" spans="1:13" x14ac:dyDescent="0.45">
      <c r="A158" s="29"/>
      <c r="B158" s="29"/>
      <c r="C158" s="29"/>
      <c r="D158" s="29"/>
      <c r="E158" s="29"/>
      <c r="F158" s="29"/>
      <c r="G158" s="29"/>
      <c r="H158" s="29"/>
      <c r="I158" s="29"/>
      <c r="J158" s="29"/>
      <c r="K158" s="29"/>
      <c r="L158" s="29"/>
      <c r="M158" s="29"/>
    </row>
    <row r="159" spans="1:13" x14ac:dyDescent="0.45">
      <c r="A159" s="29"/>
      <c r="B159" s="29"/>
      <c r="C159" s="29"/>
      <c r="D159" s="29"/>
      <c r="E159" s="29"/>
      <c r="F159" s="29"/>
      <c r="G159" s="29"/>
      <c r="H159" s="29"/>
      <c r="I159" s="29"/>
      <c r="J159" s="29"/>
      <c r="K159" s="29"/>
      <c r="L159" s="29"/>
      <c r="M159" s="29"/>
    </row>
    <row r="160" spans="1:13" x14ac:dyDescent="0.45">
      <c r="A160" s="29"/>
      <c r="B160" s="29"/>
      <c r="C160" s="29"/>
      <c r="D160" s="29"/>
      <c r="E160" s="29"/>
      <c r="F160" s="29"/>
      <c r="G160" s="29"/>
      <c r="H160" s="29"/>
      <c r="I160" s="29"/>
      <c r="J160" s="29"/>
      <c r="K160" s="29"/>
      <c r="L160" s="29"/>
      <c r="M160" s="29"/>
    </row>
    <row r="161" spans="1:13" x14ac:dyDescent="0.45">
      <c r="A161" s="29"/>
      <c r="B161" s="29"/>
      <c r="C161" s="29"/>
      <c r="D161" s="29"/>
      <c r="E161" s="29"/>
      <c r="F161" s="29"/>
      <c r="G161" s="29"/>
      <c r="H161" s="29"/>
      <c r="I161" s="29"/>
      <c r="J161" s="29"/>
      <c r="K161" s="29"/>
      <c r="L161" s="29"/>
      <c r="M161" s="29"/>
    </row>
    <row r="162" spans="1:13" x14ac:dyDescent="0.45">
      <c r="A162" s="29"/>
      <c r="B162" s="29"/>
      <c r="C162" s="29"/>
      <c r="D162" s="29"/>
      <c r="E162" s="29"/>
      <c r="F162" s="29"/>
      <c r="G162" s="29"/>
      <c r="H162" s="29"/>
      <c r="I162" s="29"/>
      <c r="J162" s="29"/>
      <c r="K162" s="29"/>
      <c r="L162" s="29"/>
      <c r="M162" s="29"/>
    </row>
    <row r="163" spans="1:13" x14ac:dyDescent="0.45">
      <c r="A163" s="29"/>
      <c r="B163" s="29"/>
      <c r="C163" s="29"/>
      <c r="D163" s="29"/>
      <c r="E163" s="29"/>
      <c r="F163" s="29"/>
      <c r="G163" s="29"/>
      <c r="H163" s="29"/>
      <c r="I163" s="29"/>
      <c r="J163" s="29"/>
      <c r="K163" s="29"/>
      <c r="L163" s="29"/>
      <c r="M163" s="29"/>
    </row>
    <row r="164" spans="1:13" x14ac:dyDescent="0.45">
      <c r="A164" s="29"/>
      <c r="B164" s="29"/>
      <c r="C164" s="29"/>
      <c r="D164" s="29"/>
      <c r="E164" s="29"/>
      <c r="F164" s="29"/>
      <c r="G164" s="29"/>
      <c r="H164" s="29"/>
      <c r="I164" s="29"/>
      <c r="J164" s="29"/>
      <c r="K164" s="29"/>
      <c r="L164" s="29"/>
      <c r="M164" s="29"/>
    </row>
    <row r="165" spans="1:13" x14ac:dyDescent="0.45">
      <c r="A165" s="29"/>
      <c r="B165" s="29"/>
      <c r="C165" s="29"/>
      <c r="D165" s="29"/>
      <c r="E165" s="29"/>
      <c r="F165" s="29"/>
      <c r="G165" s="29"/>
      <c r="H165" s="29"/>
      <c r="I165" s="29"/>
      <c r="J165" s="29"/>
      <c r="K165" s="29"/>
      <c r="L165" s="29"/>
      <c r="M165" s="29"/>
    </row>
    <row r="166" spans="1:13" x14ac:dyDescent="0.45">
      <c r="A166" s="29"/>
      <c r="B166" s="29"/>
      <c r="C166" s="29"/>
      <c r="D166" s="29"/>
      <c r="E166" s="29"/>
      <c r="F166" s="29"/>
      <c r="G166" s="29"/>
      <c r="H166" s="29"/>
      <c r="I166" s="29"/>
      <c r="J166" s="29"/>
      <c r="K166" s="29"/>
      <c r="L166" s="29"/>
      <c r="M166" s="29"/>
    </row>
    <row r="167" spans="1:13" x14ac:dyDescent="0.45">
      <c r="A167" s="29"/>
      <c r="B167" s="29"/>
      <c r="C167" s="29"/>
      <c r="D167" s="29"/>
      <c r="E167" s="29"/>
      <c r="F167" s="29"/>
      <c r="G167" s="29"/>
      <c r="H167" s="29"/>
      <c r="I167" s="29"/>
      <c r="J167" s="29"/>
      <c r="K167" s="29"/>
      <c r="L167" s="29"/>
      <c r="M167" s="29"/>
    </row>
    <row r="168" spans="1:13" x14ac:dyDescent="0.45">
      <c r="A168" s="29"/>
      <c r="B168" s="29"/>
      <c r="C168" s="29"/>
      <c r="D168" s="29"/>
      <c r="E168" s="29"/>
      <c r="F168" s="29"/>
      <c r="G168" s="29"/>
      <c r="H168" s="29"/>
      <c r="I168" s="29"/>
      <c r="J168" s="29"/>
      <c r="K168" s="29"/>
      <c r="L168" s="29"/>
      <c r="M168" s="29"/>
    </row>
    <row r="169" spans="1:13" x14ac:dyDescent="0.45">
      <c r="A169" s="29"/>
      <c r="B169" s="29"/>
      <c r="C169" s="29"/>
      <c r="D169" s="29"/>
      <c r="E169" s="29"/>
      <c r="F169" s="29"/>
      <c r="G169" s="29"/>
      <c r="H169" s="29"/>
      <c r="I169" s="29"/>
      <c r="J169" s="29"/>
      <c r="K169" s="29"/>
      <c r="L169" s="29"/>
      <c r="M169" s="29"/>
    </row>
    <row r="170" spans="1:13" x14ac:dyDescent="0.45">
      <c r="A170" s="29"/>
      <c r="B170" s="29"/>
      <c r="C170" s="29"/>
      <c r="D170" s="29"/>
      <c r="E170" s="29"/>
      <c r="F170" s="29"/>
      <c r="G170" s="29"/>
      <c r="H170" s="29"/>
      <c r="I170" s="29"/>
      <c r="J170" s="29"/>
      <c r="K170" s="29"/>
      <c r="L170" s="29"/>
      <c r="M170" s="29"/>
    </row>
    <row r="171" spans="1:13" x14ac:dyDescent="0.45">
      <c r="A171" s="29"/>
      <c r="B171" s="29"/>
      <c r="C171" s="29"/>
      <c r="D171" s="29"/>
      <c r="E171" s="29"/>
      <c r="F171" s="29"/>
      <c r="G171" s="29"/>
      <c r="H171" s="29"/>
      <c r="I171" s="29"/>
      <c r="J171" s="29"/>
      <c r="K171" s="29"/>
      <c r="L171" s="29"/>
      <c r="M171" s="29"/>
    </row>
    <row r="172" spans="1:13" x14ac:dyDescent="0.45">
      <c r="A172" s="29"/>
      <c r="B172" s="29"/>
      <c r="C172" s="29"/>
      <c r="D172" s="29"/>
      <c r="E172" s="29"/>
      <c r="F172" s="29"/>
      <c r="G172" s="29"/>
      <c r="H172" s="29"/>
      <c r="I172" s="29"/>
      <c r="J172" s="29"/>
      <c r="K172" s="29"/>
      <c r="L172" s="29"/>
      <c r="M172" s="29"/>
    </row>
    <row r="173" spans="1:13" x14ac:dyDescent="0.45">
      <c r="A173" s="29"/>
      <c r="B173" s="29"/>
      <c r="C173" s="29"/>
      <c r="D173" s="29"/>
      <c r="E173" s="29"/>
      <c r="F173" s="29"/>
      <c r="G173" s="29"/>
      <c r="H173" s="29"/>
      <c r="I173" s="29"/>
      <c r="J173" s="29"/>
      <c r="K173" s="29"/>
      <c r="L173" s="29"/>
      <c r="M173" s="29"/>
    </row>
    <row r="174" spans="1:13" x14ac:dyDescent="0.45">
      <c r="A174" s="29"/>
      <c r="B174" s="29"/>
      <c r="C174" s="29"/>
      <c r="D174" s="29"/>
      <c r="E174" s="29"/>
      <c r="F174" s="29"/>
      <c r="G174" s="29"/>
      <c r="H174" s="29"/>
      <c r="I174" s="29"/>
      <c r="J174" s="29"/>
      <c r="K174" s="29"/>
      <c r="L174" s="29"/>
      <c r="M174" s="29"/>
    </row>
    <row r="175" spans="1:13" x14ac:dyDescent="0.45">
      <c r="A175" s="29"/>
      <c r="B175" s="29"/>
      <c r="C175" s="29"/>
      <c r="D175" s="29"/>
      <c r="E175" s="29"/>
      <c r="F175" s="29"/>
      <c r="G175" s="29"/>
      <c r="H175" s="29"/>
      <c r="I175" s="29"/>
      <c r="J175" s="29"/>
      <c r="K175" s="29"/>
      <c r="L175" s="29"/>
      <c r="M175" s="29"/>
    </row>
    <row r="176" spans="1:13" x14ac:dyDescent="0.45">
      <c r="A176" s="29"/>
      <c r="B176" s="29"/>
      <c r="C176" s="29"/>
      <c r="D176" s="29"/>
      <c r="E176" s="29"/>
      <c r="F176" s="29"/>
      <c r="G176" s="29"/>
      <c r="H176" s="29"/>
      <c r="I176" s="29"/>
      <c r="J176" s="29"/>
      <c r="K176" s="29"/>
      <c r="L176" s="29"/>
      <c r="M176" s="29"/>
    </row>
    <row r="177" spans="1:13" x14ac:dyDescent="0.45">
      <c r="A177" s="29"/>
      <c r="B177" s="29"/>
      <c r="C177" s="29"/>
      <c r="D177" s="29"/>
      <c r="E177" s="29"/>
      <c r="F177" s="29"/>
      <c r="G177" s="29"/>
      <c r="H177" s="29"/>
      <c r="I177" s="29"/>
      <c r="J177" s="29"/>
      <c r="K177" s="29"/>
      <c r="L177" s="29"/>
      <c r="M177" s="29"/>
    </row>
    <row r="178" spans="1:13" x14ac:dyDescent="0.45">
      <c r="A178" s="29"/>
      <c r="B178" s="29"/>
      <c r="C178" s="29"/>
      <c r="D178" s="29"/>
      <c r="E178" s="29"/>
      <c r="F178" s="29"/>
      <c r="G178" s="29"/>
      <c r="H178" s="29"/>
      <c r="I178" s="29"/>
      <c r="J178" s="29"/>
      <c r="K178" s="29"/>
      <c r="L178" s="29"/>
      <c r="M178" s="29"/>
    </row>
    <row r="179" spans="1:13" x14ac:dyDescent="0.45">
      <c r="A179" s="29"/>
      <c r="B179" s="29"/>
      <c r="C179" s="29"/>
      <c r="D179" s="29"/>
      <c r="E179" s="29"/>
      <c r="F179" s="29"/>
      <c r="G179" s="29"/>
      <c r="H179" s="29"/>
      <c r="I179" s="29"/>
      <c r="J179" s="29"/>
      <c r="K179" s="29"/>
      <c r="L179" s="29"/>
      <c r="M179" s="29"/>
    </row>
    <row r="180" spans="1:13" x14ac:dyDescent="0.45">
      <c r="A180" s="29"/>
      <c r="B180" s="29"/>
      <c r="C180" s="29"/>
      <c r="D180" s="29"/>
      <c r="E180" s="29"/>
      <c r="F180" s="29"/>
      <c r="G180" s="29"/>
      <c r="H180" s="29"/>
      <c r="I180" s="29"/>
      <c r="J180" s="29"/>
      <c r="K180" s="29"/>
      <c r="L180" s="29"/>
      <c r="M180" s="29"/>
    </row>
    <row r="181" spans="1:13" x14ac:dyDescent="0.45">
      <c r="A181" s="29"/>
      <c r="B181" s="29"/>
      <c r="C181" s="29"/>
      <c r="D181" s="29"/>
      <c r="E181" s="29"/>
      <c r="F181" s="29"/>
      <c r="G181" s="29"/>
      <c r="H181" s="29"/>
      <c r="I181" s="29"/>
      <c r="J181" s="29"/>
      <c r="K181" s="29"/>
      <c r="L181" s="29"/>
      <c r="M181" s="29"/>
    </row>
    <row r="182" spans="1:13" x14ac:dyDescent="0.45">
      <c r="A182" s="29"/>
      <c r="B182" s="29"/>
      <c r="C182" s="29"/>
      <c r="D182" s="29"/>
      <c r="E182" s="29"/>
      <c r="F182" s="29"/>
      <c r="G182" s="29"/>
      <c r="H182" s="29"/>
      <c r="I182" s="29"/>
      <c r="J182" s="29"/>
      <c r="K182" s="29"/>
      <c r="L182" s="29"/>
      <c r="M182" s="29"/>
    </row>
    <row r="183" spans="1:13" x14ac:dyDescent="0.45">
      <c r="A183" s="29"/>
      <c r="B183" s="29"/>
      <c r="C183" s="29"/>
      <c r="D183" s="29"/>
      <c r="E183" s="29"/>
      <c r="F183" s="29"/>
      <c r="G183" s="29"/>
      <c r="H183" s="29"/>
      <c r="I183" s="29"/>
      <c r="J183" s="29"/>
      <c r="K183" s="29"/>
      <c r="L183" s="29"/>
      <c r="M183" s="29"/>
    </row>
  </sheetData>
  <sheetProtection algorithmName="SHA-512" hashValue="C3G4+QRTM3i/HVbYusZKRTUh/ih15CRVZEuNszla22nWs7DXXA8NJyR1mffvw1EST8aKJ8VqdBplI1ntrCNNjg==" saltValue="rjRUhatSO1Oj1SnD5pupLw==" spinCount="100000" sheet="1" objects="1" scenarios="1"/>
  <mergeCells count="5">
    <mergeCell ref="A25:A26"/>
    <mergeCell ref="A2:A14"/>
    <mergeCell ref="A16:A19"/>
    <mergeCell ref="A22:A23"/>
    <mergeCell ref="B1:C1"/>
  </mergeCells>
  <phoneticPr fontId="1"/>
  <conditionalFormatting sqref="B2:H2">
    <cfRule type="expression" dxfId="22" priority="26">
      <formula>$F$2="短期目標"</formula>
    </cfRule>
  </conditionalFormatting>
  <conditionalFormatting sqref="B3:H3">
    <cfRule type="expression" dxfId="21" priority="25">
      <formula>$F$3="短期目標"</formula>
    </cfRule>
  </conditionalFormatting>
  <conditionalFormatting sqref="B4:H4">
    <cfRule type="expression" dxfId="20" priority="24">
      <formula>$F$4="短期目標"</formula>
    </cfRule>
  </conditionalFormatting>
  <conditionalFormatting sqref="B5:H5">
    <cfRule type="expression" dxfId="19" priority="23">
      <formula>$F$5="短期目標"</formula>
    </cfRule>
  </conditionalFormatting>
  <conditionalFormatting sqref="B7:H7">
    <cfRule type="expression" dxfId="18" priority="22">
      <formula>$F$7="短期目標"</formula>
    </cfRule>
  </conditionalFormatting>
  <conditionalFormatting sqref="B8:H8">
    <cfRule type="expression" dxfId="17" priority="21">
      <formula>$F$8="短期目標"</formula>
    </cfRule>
  </conditionalFormatting>
  <conditionalFormatting sqref="B9:H9">
    <cfRule type="expression" dxfId="16" priority="20">
      <formula>$F$9="短期目標"</formula>
    </cfRule>
  </conditionalFormatting>
  <conditionalFormatting sqref="B10:H10">
    <cfRule type="expression" dxfId="15" priority="19">
      <formula>$F$10="短期目標"</formula>
    </cfRule>
  </conditionalFormatting>
  <conditionalFormatting sqref="B11:H11">
    <cfRule type="expression" dxfId="14" priority="18">
      <formula>$F$11="短期目標"</formula>
    </cfRule>
  </conditionalFormatting>
  <conditionalFormatting sqref="B12:H12">
    <cfRule type="expression" dxfId="13" priority="17">
      <formula>$F$12="短期目標"</formula>
    </cfRule>
  </conditionalFormatting>
  <conditionalFormatting sqref="B13:H13">
    <cfRule type="expression" dxfId="12" priority="16">
      <formula>$F$13="短期目標"</formula>
    </cfRule>
  </conditionalFormatting>
  <conditionalFormatting sqref="B14:H14">
    <cfRule type="expression" dxfId="11" priority="15">
      <formula>$F$14="短期目標"</formula>
    </cfRule>
  </conditionalFormatting>
  <conditionalFormatting sqref="B15:H15">
    <cfRule type="expression" dxfId="10" priority="14">
      <formula>$F$15="短期目標"</formula>
    </cfRule>
  </conditionalFormatting>
  <conditionalFormatting sqref="B16:H16">
    <cfRule type="expression" dxfId="9" priority="13">
      <formula>$F$16="短期目標"</formula>
    </cfRule>
  </conditionalFormatting>
  <conditionalFormatting sqref="B17:H17">
    <cfRule type="expression" dxfId="8" priority="12">
      <formula>$F$17="短期目標"</formula>
    </cfRule>
  </conditionalFormatting>
  <conditionalFormatting sqref="B18:H18">
    <cfRule type="expression" dxfId="7" priority="11">
      <formula>$F$18="短期目標"</formula>
    </cfRule>
  </conditionalFormatting>
  <conditionalFormatting sqref="B19:H19">
    <cfRule type="expression" dxfId="6" priority="10">
      <formula>$F$19="短期目標"</formula>
    </cfRule>
  </conditionalFormatting>
  <conditionalFormatting sqref="B20:H20">
    <cfRule type="expression" dxfId="5" priority="9">
      <formula>$F$20="短期目標"</formula>
    </cfRule>
  </conditionalFormatting>
  <conditionalFormatting sqref="B22:H22">
    <cfRule type="expression" dxfId="4" priority="8">
      <formula>$F$22="短期目標"</formula>
    </cfRule>
  </conditionalFormatting>
  <conditionalFormatting sqref="B6:H6">
    <cfRule type="expression" dxfId="3" priority="4">
      <formula>$F$6="短期目標"</formula>
    </cfRule>
  </conditionalFormatting>
  <conditionalFormatting sqref="B23:H23">
    <cfRule type="expression" dxfId="2" priority="3">
      <formula>$F$23="短期目標"</formula>
    </cfRule>
  </conditionalFormatting>
  <conditionalFormatting sqref="B21:H21">
    <cfRule type="expression" dxfId="1" priority="2">
      <formula>$F$21="短期目標"</formula>
    </cfRule>
  </conditionalFormatting>
  <conditionalFormatting sqref="B24:H24">
    <cfRule type="expression" dxfId="0" priority="1">
      <formula>$F$24="短期目標"</formula>
    </cfRule>
  </conditionalFormatting>
  <pageMargins left="0.25" right="0.25" top="0.75" bottom="0.75" header="0.3" footer="0.3"/>
  <pageSetup paperSize="9" scale="96" orientation="portrait" r:id="rId1"/>
  <headerFooter>
    <oddHeader>&amp;Cプレ自閉</oddHeader>
  </headerFooter>
  <rowBreaks count="1" manualBreakCount="1">
    <brk id="2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82"/>
  <sheetViews>
    <sheetView workbookViewId="0"/>
  </sheetViews>
  <sheetFormatPr defaultRowHeight="18" x14ac:dyDescent="0.45"/>
  <cols>
    <col min="5" max="5" width="33.59765625" customWidth="1"/>
    <col min="6" max="6" width="4.5" customWidth="1"/>
    <col min="7" max="7" width="8.59765625" bestFit="1" customWidth="1"/>
    <col min="8" max="8" width="12.3984375" bestFit="1" customWidth="1"/>
    <col min="9" max="9" width="9" bestFit="1" customWidth="1"/>
    <col min="10" max="10" width="12.3984375" customWidth="1"/>
    <col min="11" max="11" width="13" bestFit="1" customWidth="1"/>
    <col min="14" max="14" width="11" bestFit="1" customWidth="1"/>
    <col min="16" max="16" width="31.09765625" bestFit="1" customWidth="1"/>
    <col min="21" max="21" width="12.3984375" bestFit="1" customWidth="1"/>
  </cols>
  <sheetData>
    <row r="2" spans="1:26" x14ac:dyDescent="0.45">
      <c r="A2" s="6" t="s">
        <v>161</v>
      </c>
      <c r="B2" s="6"/>
      <c r="C2" s="6"/>
      <c r="D2" s="6"/>
      <c r="E2" s="6"/>
      <c r="F2" s="6"/>
      <c r="G2" s="6"/>
      <c r="H2" s="6"/>
      <c r="I2" s="6"/>
      <c r="J2" s="6"/>
      <c r="K2" s="6"/>
    </row>
    <row r="3" spans="1:26" x14ac:dyDescent="0.45">
      <c r="A3" s="1" t="s">
        <v>13</v>
      </c>
      <c r="B3" s="1" t="s">
        <v>14</v>
      </c>
      <c r="C3" s="1" t="s">
        <v>15</v>
      </c>
      <c r="D3" s="1" t="s">
        <v>12</v>
      </c>
      <c r="E3" s="1" t="s">
        <v>16</v>
      </c>
      <c r="G3" s="1" t="s">
        <v>72</v>
      </c>
      <c r="H3" s="9" t="s">
        <v>71</v>
      </c>
      <c r="I3" s="8" t="s">
        <v>64</v>
      </c>
      <c r="J3" s="55" t="s">
        <v>20</v>
      </c>
      <c r="K3" s="55"/>
      <c r="L3" s="55"/>
      <c r="M3" s="5" t="s">
        <v>21</v>
      </c>
      <c r="N3" s="5" t="s">
        <v>76</v>
      </c>
      <c r="O3" s="5" t="s">
        <v>22</v>
      </c>
      <c r="P3" s="5" t="s">
        <v>169</v>
      </c>
      <c r="R3" s="53" t="s">
        <v>210</v>
      </c>
      <c r="S3" s="53"/>
      <c r="U3" s="38" t="s">
        <v>270</v>
      </c>
      <c r="V3" s="38" t="s">
        <v>271</v>
      </c>
      <c r="W3" s="6"/>
      <c r="Y3" s="6"/>
      <c r="Z3" s="6"/>
    </row>
    <row r="4" spans="1:26" x14ac:dyDescent="0.45">
      <c r="A4" s="2"/>
      <c r="B4" s="2"/>
      <c r="C4" s="2"/>
      <c r="D4" s="2" t="s">
        <v>23</v>
      </c>
      <c r="E4" s="2" t="s">
        <v>25</v>
      </c>
      <c r="F4" s="2"/>
      <c r="G4" s="14" t="str">
        <f>""</f>
        <v/>
      </c>
      <c r="H4" s="9" t="str">
        <f>""</f>
        <v/>
      </c>
      <c r="I4" s="8"/>
      <c r="J4" s="4"/>
      <c r="K4" s="4"/>
      <c r="L4" s="4"/>
      <c r="M4" s="5"/>
      <c r="N4" s="5"/>
      <c r="O4" s="5"/>
    </row>
    <row r="5" spans="1:26" x14ac:dyDescent="0.45">
      <c r="A5" s="2"/>
      <c r="B5" s="2"/>
      <c r="C5" s="2"/>
      <c r="D5" s="2" t="s">
        <v>24</v>
      </c>
      <c r="E5" s="2" t="s">
        <v>26</v>
      </c>
      <c r="F5" s="2"/>
      <c r="G5" s="14"/>
      <c r="H5" s="9" t="str">
        <f>""</f>
        <v/>
      </c>
      <c r="I5" s="8"/>
      <c r="J5" s="4"/>
      <c r="K5" s="4"/>
      <c r="L5" s="4"/>
      <c r="M5" s="5"/>
      <c r="N5" s="5"/>
      <c r="O5" s="5"/>
      <c r="U5" s="38"/>
      <c r="V5" s="38"/>
      <c r="W5" s="38"/>
      <c r="X5" s="38"/>
      <c r="Y5" s="38"/>
      <c r="Z5" s="38"/>
    </row>
    <row r="6" spans="1:26" ht="36" x14ac:dyDescent="0.45">
      <c r="A6" s="51" t="s">
        <v>19</v>
      </c>
      <c r="B6" s="54" t="s">
        <v>80</v>
      </c>
      <c r="C6" s="7">
        <f>'記入欄（プレ自閉）'!D3</f>
        <v>1</v>
      </c>
      <c r="D6" s="7">
        <f>'記入欄（プレ自閉）'!A3</f>
        <v>1</v>
      </c>
      <c r="E6" s="3" t="str">
        <f>'記入欄（プレ自閉）'!E3</f>
        <v>ピンセットつまみ、または、指先つまみで粘土に棒を突き刺すか抜き取る</v>
      </c>
      <c r="G6">
        <f>IF(R6+S6/100=0,"",R6+S6/100)</f>
        <v>0.09</v>
      </c>
      <c r="H6" t="e">
        <f>IF(OR(G6=0,G6=""),"",G6-$U$82)</f>
        <v>#DIV/0!</v>
      </c>
      <c r="I6" s="8" t="s">
        <v>262</v>
      </c>
      <c r="J6">
        <f>IF('記入欄（プレ自閉）'!F3="〇",1,0)</f>
        <v>0</v>
      </c>
      <c r="K6">
        <f>IF('記入欄（プレ自閉）'!G3="〇",2,0)</f>
        <v>0</v>
      </c>
      <c r="L6">
        <f>IF('記入欄（プレ自閉）'!H3="〇",3,0)</f>
        <v>0</v>
      </c>
      <c r="M6">
        <f>SUM(J6:L6)</f>
        <v>0</v>
      </c>
      <c r="N6" t="str">
        <f>IF(M9&gt;2,D9,IF(M8&gt;2,D8,IF(M7&gt;2,D7,IF(M6&gt;2,D6,"a"))))</f>
        <v>a</v>
      </c>
      <c r="O6">
        <f>IF(M6&lt;3,D6,IF(M7&lt;3,D7,IF(M8&lt;3,D8,IF(M9&lt;3,D9,"b"))))</f>
        <v>1</v>
      </c>
      <c r="P6" t="s">
        <v>215</v>
      </c>
      <c r="R6">
        <v>0</v>
      </c>
      <c r="S6">
        <v>9</v>
      </c>
      <c r="U6" t="str">
        <f>IF(L6=3,G6,"")</f>
        <v/>
      </c>
      <c r="V6">
        <f>IF(U6="",0,1)</f>
        <v>0</v>
      </c>
    </row>
    <row r="7" spans="1:26" x14ac:dyDescent="0.45">
      <c r="A7" s="51"/>
      <c r="B7" s="54"/>
      <c r="C7" s="18">
        <f>'記入欄（プレ自閉）'!D4</f>
        <v>2</v>
      </c>
      <c r="D7" s="18">
        <f>'記入欄（プレ自閉）'!A4</f>
        <v>2</v>
      </c>
      <c r="E7" s="3" t="str">
        <f>'記入欄（プレ自閉）'!E4</f>
        <v>水道の蛇口や瓶のねじ蓋を開閉する</v>
      </c>
      <c r="G7">
        <f t="shared" ref="G7:G70" si="0">IF(R7+S7/100=0,"",R7+S7/100)</f>
        <v>1.06</v>
      </c>
      <c r="H7">
        <f>IF(OR(G6=0,G6=""),"",IF(OR(G7=0,G7=""),"",G7-G6))</f>
        <v>0.97000000000000008</v>
      </c>
      <c r="I7" s="8" t="s">
        <v>262</v>
      </c>
      <c r="J7">
        <f>IF('記入欄（プレ自閉）'!F4="〇",1,0)</f>
        <v>0</v>
      </c>
      <c r="K7">
        <f>IF('記入欄（プレ自閉）'!G4="〇",2,0)</f>
        <v>0</v>
      </c>
      <c r="L7">
        <f>IF('記入欄（プレ自閉）'!H4="〇",3,0)</f>
        <v>0</v>
      </c>
      <c r="M7">
        <f t="shared" ref="M7:M48" si="1">SUM(J7:L7)</f>
        <v>0</v>
      </c>
      <c r="P7" t="s">
        <v>215</v>
      </c>
      <c r="R7">
        <v>1</v>
      </c>
      <c r="S7">
        <v>6</v>
      </c>
      <c r="U7" t="str">
        <f t="shared" ref="U7:U70" si="2">IF(L7=3,G7,"")</f>
        <v/>
      </c>
      <c r="V7">
        <f t="shared" ref="V7:V70" si="3">IF(U7="",0,1)</f>
        <v>0</v>
      </c>
    </row>
    <row r="8" spans="1:26" ht="36" x14ac:dyDescent="0.45">
      <c r="A8" s="51"/>
      <c r="B8" s="54"/>
      <c r="C8" s="18">
        <f>'記入欄（プレ自閉）'!D5</f>
        <v>3</v>
      </c>
      <c r="D8" s="18">
        <f>'記入欄（プレ自閉）'!A5</f>
        <v>3</v>
      </c>
      <c r="E8" s="3" t="str">
        <f>'記入欄（プレ自閉）'!E5</f>
        <v>スプーンをひっくり返さないで、口のところへ持っていく</v>
      </c>
      <c r="G8" t="str">
        <f t="shared" si="0"/>
        <v/>
      </c>
      <c r="H8" t="str">
        <f t="shared" ref="H8:H72" si="4">IF(OR(G7=0,G7=""),"",IF(OR(G8=0,G8=""),"",G8-G7))</f>
        <v/>
      </c>
      <c r="I8" s="8" t="s">
        <v>66</v>
      </c>
      <c r="J8">
        <f>IF('記入欄（プレ自閉）'!F5="〇",1,0)</f>
        <v>0</v>
      </c>
      <c r="K8">
        <f>IF('記入欄（プレ自閉）'!G5="〇",2,0)</f>
        <v>0</v>
      </c>
      <c r="L8">
        <f>IF('記入欄（プレ自閉）'!H5="〇",3,0)</f>
        <v>0</v>
      </c>
      <c r="M8">
        <f t="shared" si="1"/>
        <v>0</v>
      </c>
      <c r="P8" s="3" t="s">
        <v>216</v>
      </c>
      <c r="U8" t="str">
        <f t="shared" si="2"/>
        <v/>
      </c>
      <c r="V8">
        <f t="shared" si="3"/>
        <v>0</v>
      </c>
    </row>
    <row r="9" spans="1:26" ht="36" x14ac:dyDescent="0.45">
      <c r="A9" s="51"/>
      <c r="B9" s="54"/>
      <c r="C9" s="18">
        <f>'記入欄（プレ自閉）'!D6</f>
        <v>4</v>
      </c>
      <c r="D9" s="18">
        <f>'記入欄（プレ自閉）'!A6</f>
        <v>4</v>
      </c>
      <c r="E9" s="3" t="str">
        <f>'記入欄（プレ自閉）'!E6</f>
        <v>はさみを使って紙を切る</v>
      </c>
      <c r="G9" t="str">
        <f t="shared" si="0"/>
        <v/>
      </c>
      <c r="H9" t="str">
        <f t="shared" si="4"/>
        <v/>
      </c>
      <c r="I9" s="8" t="s">
        <v>263</v>
      </c>
      <c r="J9">
        <f>IF('記入欄（プレ自閉）'!F6="〇",1,0)</f>
        <v>0</v>
      </c>
      <c r="K9">
        <f>IF('記入欄（プレ自閉）'!G6="〇",2,0)</f>
        <v>0</v>
      </c>
      <c r="L9">
        <f>IF('記入欄（プレ自閉）'!H6="〇",3,0)</f>
        <v>0</v>
      </c>
      <c r="M9">
        <f t="shared" si="1"/>
        <v>0</v>
      </c>
      <c r="P9" s="3" t="s">
        <v>217</v>
      </c>
      <c r="U9" t="str">
        <f t="shared" si="2"/>
        <v/>
      </c>
      <c r="V9">
        <f t="shared" si="3"/>
        <v>0</v>
      </c>
    </row>
    <row r="10" spans="1:26" ht="37.5" customHeight="1" x14ac:dyDescent="0.45">
      <c r="A10" s="51"/>
      <c r="B10" s="54" t="s">
        <v>18</v>
      </c>
      <c r="C10" s="18">
        <f>'記入欄（プレ自閉）'!D7</f>
        <v>1</v>
      </c>
      <c r="D10" s="18">
        <f>'記入欄（プレ自閉）'!A7</f>
        <v>5</v>
      </c>
      <c r="E10" s="3" t="str">
        <f>'記入欄（プレ自閉）'!E7</f>
        <v>固定されたものにつかまって動きまわる</v>
      </c>
      <c r="G10" t="str">
        <f t="shared" si="0"/>
        <v/>
      </c>
      <c r="H10" t="str">
        <f>IF(OR(G10=0,G10=""),"",G10-$U$82)</f>
        <v/>
      </c>
      <c r="I10" s="8" t="s">
        <v>63</v>
      </c>
      <c r="J10">
        <f>IF('記入欄（プレ自閉）'!F7="〇",1,0)</f>
        <v>0</v>
      </c>
      <c r="K10">
        <f>IF('記入欄（プレ自閉）'!G7="〇",2,0)</f>
        <v>0</v>
      </c>
      <c r="L10">
        <f>IF('記入欄（プレ自閉）'!H7="〇",3,0)</f>
        <v>0</v>
      </c>
      <c r="M10">
        <f t="shared" si="1"/>
        <v>0</v>
      </c>
      <c r="N10" t="str">
        <f>IF(M13&gt;2,D13,IF(M12&gt;2,D12,IF(M11&gt;2,D11,IF(M10&gt;2,D10,"a"))))</f>
        <v>a</v>
      </c>
      <c r="O10">
        <f>IF(M10&lt;3,D10,IF(M11&lt;3,D11,IF(M12&lt;3,D12,IF(M13&lt;3,D13,"b"))))</f>
        <v>5</v>
      </c>
      <c r="P10" s="3" t="s">
        <v>218</v>
      </c>
      <c r="U10" t="str">
        <f t="shared" si="2"/>
        <v/>
      </c>
      <c r="V10">
        <f t="shared" si="3"/>
        <v>0</v>
      </c>
    </row>
    <row r="11" spans="1:26" ht="36" x14ac:dyDescent="0.45">
      <c r="A11" s="51"/>
      <c r="B11" s="50"/>
      <c r="C11" s="18">
        <f>'記入欄（プレ自閉）'!D8</f>
        <v>2</v>
      </c>
      <c r="D11" s="18">
        <f>'記入欄（プレ自閉）'!A8</f>
        <v>6</v>
      </c>
      <c r="E11" s="3" t="str">
        <f>'記入欄（プレ自閉）'!E8</f>
        <v>ひとりで歩く</v>
      </c>
      <c r="G11" t="str">
        <f t="shared" si="0"/>
        <v/>
      </c>
      <c r="H11" t="str">
        <f t="shared" si="4"/>
        <v/>
      </c>
      <c r="I11" s="8" t="s">
        <v>63</v>
      </c>
      <c r="J11">
        <f>IF('記入欄（プレ自閉）'!F8="〇",1,0)</f>
        <v>0</v>
      </c>
      <c r="K11">
        <f>IF('記入欄（プレ自閉）'!G8="〇",2,0)</f>
        <v>0</v>
      </c>
      <c r="L11">
        <f>IF('記入欄（プレ自閉）'!H8="〇",3,0)</f>
        <v>0</v>
      </c>
      <c r="M11">
        <f t="shared" si="1"/>
        <v>0</v>
      </c>
      <c r="P11" s="3" t="s">
        <v>219</v>
      </c>
      <c r="U11" t="str">
        <f t="shared" si="2"/>
        <v/>
      </c>
      <c r="V11">
        <f t="shared" si="3"/>
        <v>0</v>
      </c>
    </row>
    <row r="12" spans="1:26" ht="36" x14ac:dyDescent="0.45">
      <c r="A12" s="51"/>
      <c r="B12" s="50"/>
      <c r="C12" s="18">
        <f>'記入欄（プレ自閉）'!D9</f>
        <v>3</v>
      </c>
      <c r="D12" s="18">
        <f>'記入欄（プレ自閉）'!A9</f>
        <v>7</v>
      </c>
      <c r="E12" s="3" t="str">
        <f>'記入欄（プレ自閉）'!E9</f>
        <v>両足跳びができる</v>
      </c>
      <c r="G12">
        <f t="shared" si="0"/>
        <v>2.06</v>
      </c>
      <c r="H12" t="str">
        <f t="shared" si="4"/>
        <v/>
      </c>
      <c r="I12" s="8" t="s">
        <v>156</v>
      </c>
      <c r="J12">
        <f>IF('記入欄（プレ自閉）'!F9="〇",1,0)</f>
        <v>0</v>
      </c>
      <c r="K12">
        <f>IF('記入欄（プレ自閉）'!G9="〇",2,0)</f>
        <v>0</v>
      </c>
      <c r="L12">
        <f>IF('記入欄（プレ自閉）'!H9="〇",3,0)</f>
        <v>0</v>
      </c>
      <c r="M12">
        <f t="shared" si="1"/>
        <v>0</v>
      </c>
      <c r="P12" s="3" t="s">
        <v>219</v>
      </c>
      <c r="R12">
        <v>2</v>
      </c>
      <c r="S12">
        <v>6</v>
      </c>
      <c r="U12" t="str">
        <f t="shared" si="2"/>
        <v/>
      </c>
      <c r="V12">
        <f t="shared" si="3"/>
        <v>0</v>
      </c>
    </row>
    <row r="13" spans="1:26" ht="36" x14ac:dyDescent="0.45">
      <c r="A13" s="51"/>
      <c r="B13" s="50"/>
      <c r="C13" s="18">
        <f>'記入欄（プレ自閉）'!D10</f>
        <v>4</v>
      </c>
      <c r="D13" s="18">
        <f>'記入欄（プレ自閉）'!A10</f>
        <v>8</v>
      </c>
      <c r="E13" s="3" t="str">
        <f>'記入欄（プレ自閉）'!E10</f>
        <v>片足でケンケンが数歩できる</v>
      </c>
      <c r="G13">
        <f t="shared" si="0"/>
        <v>3.06</v>
      </c>
      <c r="H13">
        <f t="shared" si="4"/>
        <v>1</v>
      </c>
      <c r="I13" s="8" t="s">
        <v>156</v>
      </c>
      <c r="J13">
        <f>IF('記入欄（プレ自閉）'!F10="〇",1,0)</f>
        <v>0</v>
      </c>
      <c r="K13">
        <f>IF('記入欄（プレ自閉）'!G10="〇",2,0)</f>
        <v>0</v>
      </c>
      <c r="L13">
        <f>IF('記入欄（プレ自閉）'!H10="〇",3,0)</f>
        <v>0</v>
      </c>
      <c r="M13">
        <f t="shared" si="1"/>
        <v>0</v>
      </c>
      <c r="P13" s="3" t="s">
        <v>219</v>
      </c>
      <c r="R13">
        <v>3</v>
      </c>
      <c r="S13">
        <v>6</v>
      </c>
      <c r="U13" t="str">
        <f t="shared" si="2"/>
        <v/>
      </c>
      <c r="V13">
        <f t="shared" si="3"/>
        <v>0</v>
      </c>
    </row>
    <row r="14" spans="1:26" ht="54" x14ac:dyDescent="0.45">
      <c r="A14" s="51"/>
      <c r="B14" s="50" t="s">
        <v>83</v>
      </c>
      <c r="C14" s="18">
        <f>'記入欄（プレ自閉）'!D11</f>
        <v>1</v>
      </c>
      <c r="D14" s="18">
        <f>'記入欄（プレ自閉）'!A11</f>
        <v>9</v>
      </c>
      <c r="E14" s="3" t="str">
        <f>'記入欄（プレ自閉）'!E11</f>
        <v>腕、手を使った大きな模倣ができる</v>
      </c>
      <c r="G14" t="str">
        <f t="shared" si="0"/>
        <v/>
      </c>
      <c r="H14" t="str">
        <f>IF(OR(G14=0,G14=""),"",G14-$U$82)</f>
        <v/>
      </c>
      <c r="I14" s="8" t="s">
        <v>156</v>
      </c>
      <c r="J14">
        <f>IF('記入欄（プレ自閉）'!F11="〇",1,0)</f>
        <v>0</v>
      </c>
      <c r="K14">
        <f>IF('記入欄（プレ自閉）'!G11="〇",2,0)</f>
        <v>0</v>
      </c>
      <c r="L14">
        <f>IF('記入欄（プレ自閉）'!H11="〇",3,0)</f>
        <v>0</v>
      </c>
      <c r="M14">
        <f t="shared" si="1"/>
        <v>0</v>
      </c>
      <c r="N14" t="str">
        <f>IF(M17&gt;2,D17,IF(M16&gt;2,D16,IF(M15&gt;2,D15,IF(M14&gt;2,D14,"a"))))</f>
        <v>a</v>
      </c>
      <c r="O14">
        <f>IF(M14&lt;3,D14,IF(M15&lt;3,D15,IF(M16&lt;3,D16,IF(M17&lt;3,D17,"b"))))</f>
        <v>9</v>
      </c>
      <c r="P14" s="3" t="s">
        <v>220</v>
      </c>
      <c r="U14" t="str">
        <f t="shared" si="2"/>
        <v/>
      </c>
      <c r="V14">
        <f t="shared" si="3"/>
        <v>0</v>
      </c>
    </row>
    <row r="15" spans="1:26" ht="54" x14ac:dyDescent="0.45">
      <c r="A15" s="51"/>
      <c r="B15" s="50"/>
      <c r="C15" s="18">
        <f>'記入欄（プレ自閉）'!D12</f>
        <v>2</v>
      </c>
      <c r="D15" s="18">
        <f>'記入欄（プレ自閉）'!A12</f>
        <v>10</v>
      </c>
      <c r="E15" s="3" t="str">
        <f>'記入欄（プレ自閉）'!E12</f>
        <v>左右の手が異なる動作の模倣ができる</v>
      </c>
      <c r="G15" t="str">
        <f t="shared" si="0"/>
        <v/>
      </c>
      <c r="H15" t="str">
        <f t="shared" si="4"/>
        <v/>
      </c>
      <c r="I15" s="8" t="s">
        <v>156</v>
      </c>
      <c r="J15">
        <f>IF('記入欄（プレ自閉）'!F12="〇",1,0)</f>
        <v>0</v>
      </c>
      <c r="K15">
        <f>IF('記入欄（プレ自閉）'!G12="〇",2,0)</f>
        <v>0</v>
      </c>
      <c r="L15">
        <f>IF('記入欄（プレ自閉）'!H12="〇",3,0)</f>
        <v>0</v>
      </c>
      <c r="M15">
        <f t="shared" si="1"/>
        <v>0</v>
      </c>
      <c r="P15" s="3" t="s">
        <v>220</v>
      </c>
      <c r="U15" t="str">
        <f t="shared" si="2"/>
        <v/>
      </c>
      <c r="V15">
        <f t="shared" si="3"/>
        <v>0</v>
      </c>
    </row>
    <row r="16" spans="1:26" ht="54" x14ac:dyDescent="0.45">
      <c r="A16" s="51"/>
      <c r="B16" s="50"/>
      <c r="C16" s="18">
        <f>'記入欄（プレ自閉）'!D13</f>
        <v>3</v>
      </c>
      <c r="D16" s="18">
        <f>'記入欄（プレ自閉）'!A13</f>
        <v>11</v>
      </c>
      <c r="E16" s="3" t="str">
        <f>'記入欄（プレ自閉）'!E13</f>
        <v>手指の模倣ができる</v>
      </c>
      <c r="G16" t="str">
        <f t="shared" si="0"/>
        <v/>
      </c>
      <c r="H16" t="str">
        <f t="shared" si="4"/>
        <v/>
      </c>
      <c r="I16" s="8" t="s">
        <v>156</v>
      </c>
      <c r="J16">
        <f>IF('記入欄（プレ自閉）'!F13="〇",1,0)</f>
        <v>0</v>
      </c>
      <c r="K16">
        <f>IF('記入欄（プレ自閉）'!G13="〇",2,0)</f>
        <v>0</v>
      </c>
      <c r="L16">
        <f>IF('記入欄（プレ自閉）'!H13="〇",3,0)</f>
        <v>0</v>
      </c>
      <c r="M16">
        <f t="shared" si="1"/>
        <v>0</v>
      </c>
      <c r="P16" s="3" t="s">
        <v>220</v>
      </c>
      <c r="U16" t="str">
        <f t="shared" si="2"/>
        <v/>
      </c>
      <c r="V16">
        <f t="shared" si="3"/>
        <v>0</v>
      </c>
    </row>
    <row r="17" spans="1:22" ht="54" x14ac:dyDescent="0.45">
      <c r="A17" s="51"/>
      <c r="B17" s="50"/>
      <c r="C17" s="18">
        <f>'記入欄（プレ自閉）'!D14</f>
        <v>4</v>
      </c>
      <c r="D17" s="18">
        <f>'記入欄（プレ自閉）'!A14</f>
        <v>12</v>
      </c>
      <c r="E17" s="3" t="str">
        <f>'記入欄（プレ自閉）'!E14</f>
        <v>正中線を横切る模倣ができる</v>
      </c>
      <c r="G17" t="str">
        <f t="shared" si="0"/>
        <v/>
      </c>
      <c r="H17" t="str">
        <f t="shared" si="4"/>
        <v/>
      </c>
      <c r="I17" s="8" t="s">
        <v>155</v>
      </c>
      <c r="J17">
        <f>IF('記入欄（プレ自閉）'!F14="〇",1,0)</f>
        <v>0</v>
      </c>
      <c r="K17">
        <f>IF('記入欄（プレ自閉）'!G14="〇",2,0)</f>
        <v>0</v>
      </c>
      <c r="L17">
        <f>IF('記入欄（プレ自閉）'!H14="〇",3,0)</f>
        <v>0</v>
      </c>
      <c r="M17">
        <f t="shared" si="1"/>
        <v>0</v>
      </c>
      <c r="P17" s="3" t="s">
        <v>220</v>
      </c>
      <c r="U17" t="str">
        <f t="shared" si="2"/>
        <v/>
      </c>
      <c r="V17">
        <f t="shared" si="3"/>
        <v>0</v>
      </c>
    </row>
    <row r="18" spans="1:22" ht="54" x14ac:dyDescent="0.45">
      <c r="A18" s="51" t="s">
        <v>28</v>
      </c>
      <c r="B18" s="52" t="s">
        <v>86</v>
      </c>
      <c r="C18" s="18">
        <f>'記入欄（プレ自閉）'!D15</f>
        <v>1</v>
      </c>
      <c r="D18" s="18">
        <f>'記入欄（プレ自閉）'!A15</f>
        <v>13</v>
      </c>
      <c r="E18" s="3" t="str">
        <f>'記入欄（プレ自閉）'!E15</f>
        <v>物を目で追う</v>
      </c>
      <c r="G18" t="str">
        <f t="shared" si="0"/>
        <v/>
      </c>
      <c r="H18" t="str">
        <f>IF(OR(G18=0,G18=""),"",G18-$U$82)</f>
        <v/>
      </c>
      <c r="I18" s="8" t="s">
        <v>65</v>
      </c>
      <c r="J18">
        <f>IF('記入欄（プレ自閉）'!F15="〇",1,0)</f>
        <v>0</v>
      </c>
      <c r="K18">
        <f>IF('記入欄（プレ自閉）'!G15="〇",2,0)</f>
        <v>0</v>
      </c>
      <c r="L18">
        <f>IF('記入欄（プレ自閉）'!H15="〇",3,0)</f>
        <v>0</v>
      </c>
      <c r="M18">
        <f t="shared" si="1"/>
        <v>0</v>
      </c>
      <c r="N18" t="str">
        <f>IF(M20&gt;2,D20,IF(M19&gt;2,D19,IF(M18&gt;2,D18,"a")))</f>
        <v>a</v>
      </c>
      <c r="O18">
        <f>IF(M18&lt;3,D18,IF(M19&lt;3,D19,IF(M20&lt;3,D20,"b")))</f>
        <v>13</v>
      </c>
      <c r="P18" s="3" t="s">
        <v>221</v>
      </c>
      <c r="U18" t="str">
        <f t="shared" si="2"/>
        <v/>
      </c>
      <c r="V18">
        <f t="shared" si="3"/>
        <v>0</v>
      </c>
    </row>
    <row r="19" spans="1:22" ht="36" x14ac:dyDescent="0.45">
      <c r="A19" s="51"/>
      <c r="B19" s="52"/>
      <c r="C19" s="18">
        <f>'記入欄（プレ自閉）'!D16</f>
        <v>2</v>
      </c>
      <c r="D19" s="18">
        <f>'記入欄（プレ自閉）'!A16</f>
        <v>14</v>
      </c>
      <c r="E19" s="3" t="str">
        <f>'記入欄（プレ自閉）'!E16</f>
        <v>音源を見る</v>
      </c>
      <c r="G19" t="str">
        <f t="shared" si="0"/>
        <v/>
      </c>
      <c r="H19" t="str">
        <f t="shared" si="4"/>
        <v/>
      </c>
      <c r="I19" s="8" t="s">
        <v>67</v>
      </c>
      <c r="J19">
        <f>IF('記入欄（プレ自閉）'!F16="〇",1,0)</f>
        <v>0</v>
      </c>
      <c r="K19">
        <f>IF('記入欄（プレ自閉）'!G16="〇",2,0)</f>
        <v>0</v>
      </c>
      <c r="L19">
        <f>IF('記入欄（プレ自閉）'!H16="〇",3,0)</f>
        <v>0</v>
      </c>
      <c r="M19">
        <f t="shared" si="1"/>
        <v>0</v>
      </c>
      <c r="P19" s="3" t="s">
        <v>223</v>
      </c>
      <c r="U19" t="str">
        <f t="shared" si="2"/>
        <v/>
      </c>
      <c r="V19">
        <f t="shared" si="3"/>
        <v>0</v>
      </c>
    </row>
    <row r="20" spans="1:22" ht="36" x14ac:dyDescent="0.45">
      <c r="A20" s="51"/>
      <c r="B20" s="52"/>
      <c r="C20" s="18">
        <f>'記入欄（プレ自閉）'!D17</f>
        <v>3</v>
      </c>
      <c r="D20" s="18">
        <f>'記入欄（プレ自閉）'!A17</f>
        <v>15</v>
      </c>
      <c r="E20" s="3" t="str">
        <f>'記入欄（プレ自閉）'!E17</f>
        <v>物を吹く</v>
      </c>
      <c r="G20" t="str">
        <f t="shared" si="0"/>
        <v/>
      </c>
      <c r="H20" t="str">
        <f t="shared" si="4"/>
        <v/>
      </c>
      <c r="I20" s="8" t="s">
        <v>67</v>
      </c>
      <c r="J20">
        <f>IF('記入欄（プレ自閉）'!F17="〇",1,0)</f>
        <v>0</v>
      </c>
      <c r="K20">
        <f>IF('記入欄（プレ自閉）'!G17="〇",2,0)</f>
        <v>0</v>
      </c>
      <c r="L20">
        <f>IF('記入欄（プレ自閉）'!H17="〇",3,0)</f>
        <v>0</v>
      </c>
      <c r="M20">
        <f t="shared" si="1"/>
        <v>0</v>
      </c>
      <c r="P20" s="3" t="s">
        <v>222</v>
      </c>
      <c r="U20" t="str">
        <f t="shared" si="2"/>
        <v/>
      </c>
      <c r="V20">
        <f t="shared" si="3"/>
        <v>0</v>
      </c>
    </row>
    <row r="21" spans="1:22" x14ac:dyDescent="0.45">
      <c r="A21" s="51"/>
      <c r="B21" s="50" t="s">
        <v>29</v>
      </c>
      <c r="C21" s="18">
        <f>'記入欄（プレ自閉）'!D18</f>
        <v>1</v>
      </c>
      <c r="D21" s="18">
        <f>'記入欄（プレ自閉）'!A18</f>
        <v>16</v>
      </c>
      <c r="E21" s="3" t="str">
        <f>'記入欄（プレ自閉）'!E18</f>
        <v>実物の分類ができる</v>
      </c>
      <c r="G21" t="str">
        <f t="shared" si="0"/>
        <v/>
      </c>
      <c r="H21" t="str">
        <f>IF(OR(G21=0,G21=""),"",G21-$U$82)</f>
        <v/>
      </c>
      <c r="I21" s="8" t="s">
        <v>65</v>
      </c>
      <c r="J21">
        <f>IF('記入欄（プレ自閉）'!F18="〇",1,0)</f>
        <v>0</v>
      </c>
      <c r="K21">
        <f>IF('記入欄（プレ自閉）'!G18="〇",2,0)</f>
        <v>0</v>
      </c>
      <c r="L21">
        <f>IF('記入欄（プレ自閉）'!H18="〇",3,0)</f>
        <v>0</v>
      </c>
      <c r="M21">
        <f t="shared" si="1"/>
        <v>0</v>
      </c>
      <c r="N21" t="str">
        <f>IF(M23&gt;2,D23,IF(M22&gt;2,D22,IF(M21&gt;2,D21,"a")))</f>
        <v>a</v>
      </c>
      <c r="O21">
        <f>IF(M21&lt;3,D21,IF(M22&lt;3,D22,IF(M23&lt;3,D23,"b")))</f>
        <v>16</v>
      </c>
      <c r="P21" t="s">
        <v>171</v>
      </c>
      <c r="U21" t="str">
        <f t="shared" si="2"/>
        <v/>
      </c>
      <c r="V21">
        <f t="shared" si="3"/>
        <v>0</v>
      </c>
    </row>
    <row r="22" spans="1:22" ht="18.75" customHeight="1" x14ac:dyDescent="0.45">
      <c r="A22" s="51"/>
      <c r="B22" s="50"/>
      <c r="C22" s="18">
        <f>'記入欄（プレ自閉）'!D19</f>
        <v>2</v>
      </c>
      <c r="D22" s="18">
        <f>'記入欄（プレ自閉）'!A19</f>
        <v>17</v>
      </c>
      <c r="E22" s="3" t="str">
        <f>'記入欄（プレ自閉）'!E19</f>
        <v>色・形の違いに気づき分類ができる</v>
      </c>
      <c r="G22" t="str">
        <f t="shared" si="0"/>
        <v/>
      </c>
      <c r="H22" t="str">
        <f t="shared" si="4"/>
        <v/>
      </c>
      <c r="I22" s="8" t="s">
        <v>157</v>
      </c>
      <c r="J22">
        <f>IF('記入欄（プレ自閉）'!F19="〇",1,0)</f>
        <v>0</v>
      </c>
      <c r="K22">
        <f>IF('記入欄（プレ自閉）'!G19="〇",2,0)</f>
        <v>0</v>
      </c>
      <c r="L22">
        <f>IF('記入欄（プレ自閉）'!H19="〇",3,0)</f>
        <v>0</v>
      </c>
      <c r="M22">
        <f t="shared" si="1"/>
        <v>0</v>
      </c>
      <c r="P22" t="s">
        <v>172</v>
      </c>
      <c r="U22" t="str">
        <f t="shared" si="2"/>
        <v/>
      </c>
      <c r="V22">
        <f t="shared" si="3"/>
        <v>0</v>
      </c>
    </row>
    <row r="23" spans="1:22" x14ac:dyDescent="0.45">
      <c r="A23" s="51"/>
      <c r="B23" s="50"/>
      <c r="C23" s="18">
        <f>'記入欄（プレ自閉）'!D20</f>
        <v>3</v>
      </c>
      <c r="D23" s="18">
        <f>'記入欄（プレ自閉）'!A20</f>
        <v>18</v>
      </c>
      <c r="E23" s="3" t="str">
        <f>'記入欄（プレ自閉）'!E20</f>
        <v>色・形の抽出ができる</v>
      </c>
      <c r="G23" t="str">
        <f t="shared" si="0"/>
        <v/>
      </c>
      <c r="H23" t="str">
        <f t="shared" si="4"/>
        <v/>
      </c>
      <c r="I23" s="8" t="s">
        <v>157</v>
      </c>
      <c r="J23">
        <f>IF('記入欄（プレ自閉）'!F20="〇",1,0)</f>
        <v>0</v>
      </c>
      <c r="K23">
        <f>IF('記入欄（プレ自閉）'!G20="〇",2,0)</f>
        <v>0</v>
      </c>
      <c r="L23">
        <f>IF('記入欄（プレ自閉）'!H20="〇",3,0)</f>
        <v>0</v>
      </c>
      <c r="M23">
        <f t="shared" si="1"/>
        <v>0</v>
      </c>
      <c r="P23" t="s">
        <v>172</v>
      </c>
      <c r="U23" t="str">
        <f t="shared" si="2"/>
        <v/>
      </c>
      <c r="V23">
        <f t="shared" si="3"/>
        <v>0</v>
      </c>
    </row>
    <row r="24" spans="1:22" x14ac:dyDescent="0.45">
      <c r="A24" s="51"/>
      <c r="B24" s="50" t="s">
        <v>89</v>
      </c>
      <c r="C24" s="18">
        <f>'記入欄（プレ自閉）'!D21</f>
        <v>1</v>
      </c>
      <c r="D24" s="18">
        <f>'記入欄（プレ自閉）'!A21</f>
        <v>19</v>
      </c>
      <c r="E24" s="3" t="str">
        <f>'記入欄（プレ自閉）'!E21</f>
        <v>実物見本による構成ができる</v>
      </c>
      <c r="G24" t="str">
        <f t="shared" si="0"/>
        <v/>
      </c>
      <c r="H24" t="str">
        <f>IF(OR(G24=0,G24=""),"",G24-$U$82)</f>
        <v/>
      </c>
      <c r="I24" s="8" t="s">
        <v>157</v>
      </c>
      <c r="J24">
        <f>IF('記入欄（プレ自閉）'!F21="〇",1,0)</f>
        <v>0</v>
      </c>
      <c r="K24">
        <f>IF('記入欄（プレ自閉）'!G21="〇",2,0)</f>
        <v>0</v>
      </c>
      <c r="L24">
        <f>IF('記入欄（プレ自閉）'!H21="〇",3,0)</f>
        <v>0</v>
      </c>
      <c r="M24">
        <f t="shared" si="1"/>
        <v>0</v>
      </c>
      <c r="N24" t="str">
        <f>IF(M26&gt;2,D26,IF(M25&gt;2,D25,IF(M24&gt;2,D24,"a")))</f>
        <v>a</v>
      </c>
      <c r="O24">
        <f>IF(M24&lt;3,D24,IF(M25&lt;3,D25,IF(M26&lt;3,D26,"b")))</f>
        <v>19</v>
      </c>
      <c r="P24" t="s">
        <v>173</v>
      </c>
      <c r="U24" t="str">
        <f t="shared" si="2"/>
        <v/>
      </c>
      <c r="V24">
        <f t="shared" si="3"/>
        <v>0</v>
      </c>
    </row>
    <row r="25" spans="1:22" x14ac:dyDescent="0.45">
      <c r="A25" s="51"/>
      <c r="B25" s="50"/>
      <c r="C25" s="18">
        <f>'記入欄（プレ自閉）'!D22</f>
        <v>2</v>
      </c>
      <c r="D25" s="18">
        <f>'記入欄（プレ自閉）'!A22</f>
        <v>20</v>
      </c>
      <c r="E25" s="3" t="str">
        <f>'記入欄（プレ自閉）'!E22</f>
        <v>カード見本による構成ができる</v>
      </c>
      <c r="G25" t="str">
        <f t="shared" si="0"/>
        <v/>
      </c>
      <c r="H25" t="str">
        <f t="shared" si="4"/>
        <v/>
      </c>
      <c r="I25" s="8" t="s">
        <v>157</v>
      </c>
      <c r="J25">
        <f>IF('記入欄（プレ自閉）'!F22="〇",1,0)</f>
        <v>0</v>
      </c>
      <c r="K25">
        <f>IF('記入欄（プレ自閉）'!G22="〇",2,0)</f>
        <v>0</v>
      </c>
      <c r="L25">
        <f>IF('記入欄（プレ自閉）'!H22="〇",3,0)</f>
        <v>0</v>
      </c>
      <c r="M25">
        <f t="shared" si="1"/>
        <v>0</v>
      </c>
      <c r="P25" t="s">
        <v>173</v>
      </c>
      <c r="U25" t="str">
        <f t="shared" si="2"/>
        <v/>
      </c>
      <c r="V25">
        <f t="shared" si="3"/>
        <v>0</v>
      </c>
    </row>
    <row r="26" spans="1:22" ht="18.75" customHeight="1" x14ac:dyDescent="0.45">
      <c r="A26" s="51"/>
      <c r="B26" s="50"/>
      <c r="C26" s="18">
        <f>'記入欄（プレ自閉）'!D23</f>
        <v>3</v>
      </c>
      <c r="D26" s="18">
        <f>'記入欄（プレ自閉）'!A23</f>
        <v>21</v>
      </c>
      <c r="E26" s="3" t="str">
        <f>'記入欄（プレ自閉）'!E23</f>
        <v>顔・身体の構成ができる</v>
      </c>
      <c r="G26" t="str">
        <f t="shared" si="0"/>
        <v/>
      </c>
      <c r="H26" t="str">
        <f t="shared" si="4"/>
        <v/>
      </c>
      <c r="I26" s="8" t="s">
        <v>157</v>
      </c>
      <c r="J26">
        <f>IF('記入欄（プレ自閉）'!F23="〇",1,0)</f>
        <v>0</v>
      </c>
      <c r="K26">
        <f>IF('記入欄（プレ自閉）'!G23="〇",2,0)</f>
        <v>0</v>
      </c>
      <c r="L26">
        <f>IF('記入欄（プレ自閉）'!H23="〇",3,0)</f>
        <v>0</v>
      </c>
      <c r="M26">
        <f t="shared" si="1"/>
        <v>0</v>
      </c>
      <c r="P26" t="s">
        <v>173</v>
      </c>
      <c r="U26" t="str">
        <f t="shared" si="2"/>
        <v/>
      </c>
      <c r="V26">
        <f t="shared" si="3"/>
        <v>0</v>
      </c>
    </row>
    <row r="27" spans="1:22" x14ac:dyDescent="0.45">
      <c r="A27" s="51"/>
      <c r="B27" s="52" t="s">
        <v>93</v>
      </c>
      <c r="C27" s="18">
        <f>'記入欄（プレ自閉）'!D24</f>
        <v>1</v>
      </c>
      <c r="D27" s="18">
        <f>'記入欄（プレ自閉）'!A24</f>
        <v>22</v>
      </c>
      <c r="E27" s="3" t="str">
        <f>'記入欄（プレ自閉）'!E24</f>
        <v>「同じ」「違う」の理解をする</v>
      </c>
      <c r="G27" t="str">
        <f t="shared" si="0"/>
        <v/>
      </c>
      <c r="H27" t="str">
        <f>IF(OR(G27=0,G27=""),"",G27-$U$82)</f>
        <v/>
      </c>
      <c r="I27" s="8" t="s">
        <v>157</v>
      </c>
      <c r="J27">
        <f>IF('記入欄（プレ自閉）'!F24="〇",1,0)</f>
        <v>0</v>
      </c>
      <c r="K27">
        <f>IF('記入欄（プレ自閉）'!G24="〇",2,0)</f>
        <v>0</v>
      </c>
      <c r="L27">
        <f>IF('記入欄（プレ自閉）'!H24="〇",3,0)</f>
        <v>0</v>
      </c>
      <c r="M27">
        <f t="shared" si="1"/>
        <v>0</v>
      </c>
      <c r="N27" t="str">
        <f>IF(M29&gt;2,D29,IF(M28&gt;2,D28,IF(M27&gt;2,D27,"a")))</f>
        <v>a</v>
      </c>
      <c r="O27">
        <f>IF(M27&lt;3,D27,IF(M28&lt;3,D28,IF(M29&lt;3,D29,"b")))</f>
        <v>22</v>
      </c>
      <c r="P27" t="s">
        <v>172</v>
      </c>
      <c r="U27" t="str">
        <f t="shared" si="2"/>
        <v/>
      </c>
      <c r="V27">
        <f t="shared" si="3"/>
        <v>0</v>
      </c>
    </row>
    <row r="28" spans="1:22" ht="36" x14ac:dyDescent="0.45">
      <c r="A28" s="51"/>
      <c r="B28" s="52"/>
      <c r="C28" s="18">
        <f>'記入欄（プレ自閉）'!D25</f>
        <v>2</v>
      </c>
      <c r="D28" s="18">
        <f>'記入欄（プレ自閉）'!A25</f>
        <v>23</v>
      </c>
      <c r="E28" s="3" t="str">
        <f>'記入欄（プレ自閉）'!E25</f>
        <v>チャンキング、仲間集めをすることができる</v>
      </c>
      <c r="G28" t="str">
        <f t="shared" si="0"/>
        <v/>
      </c>
      <c r="H28" t="str">
        <f t="shared" si="4"/>
        <v/>
      </c>
      <c r="I28" s="8" t="s">
        <v>157</v>
      </c>
      <c r="J28">
        <f>IF('記入欄（プレ自閉）'!F25="〇",1,0)</f>
        <v>0</v>
      </c>
      <c r="K28">
        <f>IF('記入欄（プレ自閉）'!G25="〇",2,0)</f>
        <v>0</v>
      </c>
      <c r="L28">
        <f>IF('記入欄（プレ自閉）'!H25="〇",3,0)</f>
        <v>0</v>
      </c>
      <c r="M28">
        <f t="shared" si="1"/>
        <v>0</v>
      </c>
      <c r="P28" t="s">
        <v>173</v>
      </c>
      <c r="U28" t="str">
        <f t="shared" si="2"/>
        <v/>
      </c>
      <c r="V28">
        <f t="shared" si="3"/>
        <v>0</v>
      </c>
    </row>
    <row r="29" spans="1:22" x14ac:dyDescent="0.45">
      <c r="A29" s="51"/>
      <c r="B29" s="52"/>
      <c r="C29" s="18">
        <f>'記入欄（プレ自閉）'!D26</f>
        <v>3</v>
      </c>
      <c r="D29" s="18">
        <f>'記入欄（プレ自閉）'!A26</f>
        <v>24</v>
      </c>
      <c r="E29" s="3" t="str">
        <f>'記入欄（プレ自閉）'!E26</f>
        <v>大小、多少の理解ができる</v>
      </c>
      <c r="G29" t="str">
        <f t="shared" si="0"/>
        <v/>
      </c>
      <c r="H29" t="str">
        <f t="shared" si="4"/>
        <v/>
      </c>
      <c r="I29" s="8" t="s">
        <v>157</v>
      </c>
      <c r="J29">
        <f>IF('記入欄（プレ自閉）'!F26="〇",1,0)</f>
        <v>0</v>
      </c>
      <c r="K29">
        <f>IF('記入欄（プレ自閉）'!G26="〇",2,0)</f>
        <v>0</v>
      </c>
      <c r="L29">
        <f>IF('記入欄（プレ自閉）'!H26="〇",3,0)</f>
        <v>0</v>
      </c>
      <c r="M29">
        <f t="shared" si="1"/>
        <v>0</v>
      </c>
      <c r="P29" t="s">
        <v>174</v>
      </c>
      <c r="U29" t="str">
        <f t="shared" si="2"/>
        <v/>
      </c>
      <c r="V29">
        <f t="shared" si="3"/>
        <v>0</v>
      </c>
    </row>
    <row r="30" spans="1:22" ht="18.75" customHeight="1" x14ac:dyDescent="0.45">
      <c r="A30" s="51" t="s">
        <v>30</v>
      </c>
      <c r="B30" s="50" t="s">
        <v>95</v>
      </c>
      <c r="C30" s="18">
        <f>'記入欄（プレ自閉）'!D27</f>
        <v>1</v>
      </c>
      <c r="D30" s="18">
        <f>'記入欄（プレ自閉）'!A27</f>
        <v>25</v>
      </c>
      <c r="E30" s="3" t="str">
        <f>'記入欄（プレ自閉）'!E27</f>
        <v>身の回りの整理・整頓を教員と経験する</v>
      </c>
      <c r="G30" t="str">
        <f t="shared" si="0"/>
        <v/>
      </c>
      <c r="H30" t="str">
        <f>IF(OR(G30=0,G30=""),"",G30-$U$82)</f>
        <v/>
      </c>
      <c r="I30" s="8" t="s">
        <v>159</v>
      </c>
      <c r="J30">
        <f>IF('記入欄（プレ自閉）'!F27="〇",1,0)</f>
        <v>0</v>
      </c>
      <c r="K30">
        <f>IF('記入欄（プレ自閉）'!G27="〇",2,0)</f>
        <v>0</v>
      </c>
      <c r="L30">
        <f>IF('記入欄（プレ自閉）'!H27="〇",3,0)</f>
        <v>0</v>
      </c>
      <c r="M30">
        <f t="shared" si="1"/>
        <v>0</v>
      </c>
      <c r="N30" t="str">
        <f>IF(M33&gt;2,D33,IF(M32&gt;2,D32,IF(M31&gt;2,D31,IF(M30&gt;2,D30,"a"))))</f>
        <v>a</v>
      </c>
      <c r="O30">
        <f>IF(M30&lt;3,D30,IF(M31&lt;3,D31,IF(M32&lt;3,D32,IF(M33&lt;3,D33,"b"))))</f>
        <v>25</v>
      </c>
      <c r="P30" t="s">
        <v>170</v>
      </c>
      <c r="U30" t="str">
        <f t="shared" si="2"/>
        <v/>
      </c>
      <c r="V30">
        <f t="shared" si="3"/>
        <v>0</v>
      </c>
    </row>
    <row r="31" spans="1:22" ht="36" x14ac:dyDescent="0.45">
      <c r="A31" s="51"/>
      <c r="B31" s="50"/>
      <c r="C31" s="18">
        <f>'記入欄（プレ自閉）'!D28</f>
        <v>2</v>
      </c>
      <c r="D31" s="18">
        <f>'記入欄（プレ自閉）'!A28</f>
        <v>26</v>
      </c>
      <c r="E31" s="3" t="str">
        <f>'記入欄（プレ自閉）'!E28</f>
        <v>特定の物を所定の場所に片付けることができる</v>
      </c>
      <c r="G31" t="str">
        <f t="shared" si="0"/>
        <v/>
      </c>
      <c r="H31" t="str">
        <f t="shared" si="4"/>
        <v/>
      </c>
      <c r="I31" s="8" t="s">
        <v>159</v>
      </c>
      <c r="J31">
        <f>IF('記入欄（プレ自閉）'!F28="〇",1,0)</f>
        <v>0</v>
      </c>
      <c r="K31">
        <f>IF('記入欄（プレ自閉）'!G28="〇",2,0)</f>
        <v>0</v>
      </c>
      <c r="L31">
        <f>IF('記入欄（プレ自閉）'!H28="〇",3,0)</f>
        <v>0</v>
      </c>
      <c r="M31">
        <f t="shared" si="1"/>
        <v>0</v>
      </c>
      <c r="P31" s="3" t="s">
        <v>170</v>
      </c>
      <c r="U31" t="str">
        <f t="shared" si="2"/>
        <v/>
      </c>
      <c r="V31">
        <f t="shared" si="3"/>
        <v>0</v>
      </c>
    </row>
    <row r="32" spans="1:22" ht="36" x14ac:dyDescent="0.45">
      <c r="A32" s="51"/>
      <c r="B32" s="50"/>
      <c r="C32" s="18">
        <f>'記入欄（プレ自閉）'!D29</f>
        <v>3</v>
      </c>
      <c r="D32" s="18">
        <f>'記入欄（プレ自閉）'!A29</f>
        <v>27</v>
      </c>
      <c r="E32" s="3" t="str">
        <f>'記入欄（プレ自閉）'!E29</f>
        <v>手順書など、わずかの支援で整理・整頓ができる</v>
      </c>
      <c r="G32" t="str">
        <f t="shared" si="0"/>
        <v/>
      </c>
      <c r="H32" t="str">
        <f t="shared" si="4"/>
        <v/>
      </c>
      <c r="I32" s="8" t="s">
        <v>159</v>
      </c>
      <c r="J32">
        <f>IF('記入欄（プレ自閉）'!F29="〇",1,0)</f>
        <v>0</v>
      </c>
      <c r="K32">
        <f>IF('記入欄（プレ自閉）'!G29="〇",2,0)</f>
        <v>0</v>
      </c>
      <c r="L32">
        <f>IF('記入欄（プレ自閉）'!H29="〇",3,0)</f>
        <v>0</v>
      </c>
      <c r="M32">
        <f t="shared" si="1"/>
        <v>0</v>
      </c>
      <c r="P32" t="s">
        <v>224</v>
      </c>
      <c r="U32" t="str">
        <f t="shared" si="2"/>
        <v/>
      </c>
      <c r="V32">
        <f t="shared" si="3"/>
        <v>0</v>
      </c>
    </row>
    <row r="33" spans="1:22" x14ac:dyDescent="0.45">
      <c r="A33" s="51"/>
      <c r="B33" s="50"/>
      <c r="C33" s="18">
        <f>'記入欄（プレ自閉）'!D30</f>
        <v>4</v>
      </c>
      <c r="D33" s="18">
        <f>'記入欄（プレ自閉）'!A30</f>
        <v>28</v>
      </c>
      <c r="E33" s="3" t="str">
        <f>'記入欄（プレ自閉）'!E30</f>
        <v>一人で身の回りの整理・整頓ができる</v>
      </c>
      <c r="G33" t="str">
        <f t="shared" si="0"/>
        <v/>
      </c>
      <c r="H33" t="str">
        <f t="shared" si="4"/>
        <v/>
      </c>
      <c r="I33" s="8" t="s">
        <v>159</v>
      </c>
      <c r="J33">
        <f>IF('記入欄（プレ自閉）'!F30="〇",1,0)</f>
        <v>0</v>
      </c>
      <c r="K33">
        <f>IF('記入欄（プレ自閉）'!G30="〇",2,0)</f>
        <v>0</v>
      </c>
      <c r="L33">
        <f>IF('記入欄（プレ自閉）'!H30="〇",3,0)</f>
        <v>0</v>
      </c>
      <c r="M33">
        <f t="shared" si="1"/>
        <v>0</v>
      </c>
      <c r="P33" t="s">
        <v>225</v>
      </c>
      <c r="U33" t="str">
        <f t="shared" si="2"/>
        <v/>
      </c>
      <c r="V33">
        <f t="shared" si="3"/>
        <v>0</v>
      </c>
    </row>
    <row r="34" spans="1:22" ht="36" x14ac:dyDescent="0.45">
      <c r="A34" s="51"/>
      <c r="B34" s="50" t="s">
        <v>31</v>
      </c>
      <c r="C34" s="18">
        <f>'記入欄（プレ自閉）'!D31</f>
        <v>1</v>
      </c>
      <c r="D34" s="18">
        <f>'記入欄（プレ自閉）'!A31</f>
        <v>29</v>
      </c>
      <c r="E34" s="3" t="str">
        <f>'記入欄（プレ自閉）'!E31</f>
        <v>交代や順番のある活動を経験する</v>
      </c>
      <c r="G34" t="str">
        <f t="shared" si="0"/>
        <v/>
      </c>
      <c r="H34" t="str">
        <f>IF(OR(G34=0,G34=""),"",G34-$U$82)</f>
        <v/>
      </c>
      <c r="I34" s="8" t="s">
        <v>66</v>
      </c>
      <c r="J34">
        <f>IF('記入欄（プレ自閉）'!F31="〇",1,0)</f>
        <v>0</v>
      </c>
      <c r="K34">
        <f>IF('記入欄（プレ自閉）'!G31="〇",2,0)</f>
        <v>0</v>
      </c>
      <c r="L34">
        <f>IF('記入欄（プレ自閉）'!H31="〇",3,0)</f>
        <v>0</v>
      </c>
      <c r="M34">
        <f t="shared" si="1"/>
        <v>0</v>
      </c>
      <c r="N34" t="str">
        <f>IF(M37&gt;2,D37,IF(M36&gt;2,D36,IF(M35&gt;2,D35,IF(M34&gt;2,D34,"a"))))</f>
        <v>a</v>
      </c>
      <c r="O34">
        <f>IF(M34&lt;3,D34,IF(M35&lt;3,D35,IF(M36&lt;3,D36,IF(M37&lt;3,D37,"b"))))</f>
        <v>29</v>
      </c>
      <c r="P34" s="3" t="s">
        <v>226</v>
      </c>
      <c r="U34" t="str">
        <f t="shared" si="2"/>
        <v/>
      </c>
      <c r="V34">
        <f t="shared" si="3"/>
        <v>0</v>
      </c>
    </row>
    <row r="35" spans="1:22" ht="36" x14ac:dyDescent="0.45">
      <c r="A35" s="51"/>
      <c r="B35" s="50"/>
      <c r="C35" s="18">
        <f>'記入欄（プレ自閉）'!D32</f>
        <v>2</v>
      </c>
      <c r="D35" s="18">
        <f>'記入欄（プレ自閉）'!A32</f>
        <v>30</v>
      </c>
      <c r="E35" s="3" t="str">
        <f>'記入欄（プレ自閉）'!E32</f>
        <v>手掛かりの使用により、自分の順番がわかる</v>
      </c>
      <c r="G35" t="str">
        <f t="shared" si="0"/>
        <v/>
      </c>
      <c r="H35" t="str">
        <f t="shared" si="4"/>
        <v/>
      </c>
      <c r="I35" s="8" t="s">
        <v>66</v>
      </c>
      <c r="J35">
        <f>IF('記入欄（プレ自閉）'!F32="〇",1,0)</f>
        <v>0</v>
      </c>
      <c r="K35">
        <f>IF('記入欄（プレ自閉）'!G32="〇",2,0)</f>
        <v>0</v>
      </c>
      <c r="L35">
        <f>IF('記入欄（プレ自閉）'!H32="〇",3,0)</f>
        <v>0</v>
      </c>
      <c r="M35">
        <f t="shared" si="1"/>
        <v>0</v>
      </c>
      <c r="P35" s="3" t="s">
        <v>227</v>
      </c>
      <c r="U35" t="str">
        <f t="shared" si="2"/>
        <v/>
      </c>
      <c r="V35">
        <f t="shared" si="3"/>
        <v>0</v>
      </c>
    </row>
    <row r="36" spans="1:22" ht="36" x14ac:dyDescent="0.45">
      <c r="A36" s="51"/>
      <c r="B36" s="50"/>
      <c r="C36" s="18">
        <f>'記入欄（プレ自閉）'!D33</f>
        <v>3</v>
      </c>
      <c r="D36" s="18">
        <f>'記入欄（プレ自閉）'!A33</f>
        <v>31</v>
      </c>
      <c r="E36" s="3" t="str">
        <f>'記入欄（プレ自閉）'!E33</f>
        <v>自分の順番を理解し、適切に活動できる</v>
      </c>
      <c r="G36" t="str">
        <f t="shared" si="0"/>
        <v/>
      </c>
      <c r="H36" t="str">
        <f t="shared" si="4"/>
        <v/>
      </c>
      <c r="I36" s="8" t="s">
        <v>66</v>
      </c>
      <c r="J36">
        <f>IF('記入欄（プレ自閉）'!F33="〇",1,0)</f>
        <v>0</v>
      </c>
      <c r="K36">
        <f>IF('記入欄（プレ自閉）'!G33="〇",2,0)</f>
        <v>0</v>
      </c>
      <c r="L36">
        <f>IF('記入欄（プレ自閉）'!H33="〇",3,0)</f>
        <v>0</v>
      </c>
      <c r="M36">
        <f t="shared" si="1"/>
        <v>0</v>
      </c>
      <c r="P36" s="3" t="s">
        <v>227</v>
      </c>
      <c r="U36" t="str">
        <f t="shared" si="2"/>
        <v/>
      </c>
      <c r="V36">
        <f t="shared" si="3"/>
        <v>0</v>
      </c>
    </row>
    <row r="37" spans="1:22" ht="36" x14ac:dyDescent="0.45">
      <c r="A37" s="51"/>
      <c r="B37" s="50"/>
      <c r="C37" s="18">
        <f>'記入欄（プレ自閉）'!D34</f>
        <v>4</v>
      </c>
      <c r="D37" s="18">
        <f>'記入欄（プレ自閉）'!A34</f>
        <v>32</v>
      </c>
      <c r="E37" s="3" t="str">
        <f>'記入欄（プレ自閉）'!E34</f>
        <v>ルールのある遊びを理解して遊べる</v>
      </c>
      <c r="G37" t="str">
        <f t="shared" si="0"/>
        <v/>
      </c>
      <c r="H37" t="str">
        <f t="shared" si="4"/>
        <v/>
      </c>
      <c r="I37" s="8" t="s">
        <v>66</v>
      </c>
      <c r="J37">
        <f>IF('記入欄（プレ自閉）'!F34="〇",1,0)</f>
        <v>0</v>
      </c>
      <c r="K37">
        <f>IF('記入欄（プレ自閉）'!G34="〇",2,0)</f>
        <v>0</v>
      </c>
      <c r="L37">
        <f>IF('記入欄（プレ自閉）'!H34="〇",3,0)</f>
        <v>0</v>
      </c>
      <c r="M37">
        <f t="shared" si="1"/>
        <v>0</v>
      </c>
      <c r="P37" s="3" t="s">
        <v>228</v>
      </c>
      <c r="U37" t="str">
        <f t="shared" si="2"/>
        <v/>
      </c>
      <c r="V37">
        <f t="shared" si="3"/>
        <v>0</v>
      </c>
    </row>
    <row r="38" spans="1:22" ht="18.75" customHeight="1" x14ac:dyDescent="0.45">
      <c r="A38" s="51"/>
      <c r="B38" s="52" t="s">
        <v>97</v>
      </c>
      <c r="C38" s="18">
        <f>'記入欄（プレ自閉）'!D35</f>
        <v>1</v>
      </c>
      <c r="D38" s="18">
        <f>'記入欄（プレ自閉）'!A35</f>
        <v>33</v>
      </c>
      <c r="E38" s="3" t="str">
        <f>'記入欄（プレ自閉）'!E35</f>
        <v>教員の支援を受けて、係活動や役割を経験する</v>
      </c>
      <c r="G38" t="str">
        <f t="shared" si="0"/>
        <v/>
      </c>
      <c r="H38" t="str">
        <f>IF(OR(G38=0,G38=""),"",G38-$U$82)</f>
        <v/>
      </c>
      <c r="I38" s="8" t="s">
        <v>159</v>
      </c>
      <c r="J38">
        <f>IF('記入欄（プレ自閉）'!F35="〇",1,0)</f>
        <v>0</v>
      </c>
      <c r="K38">
        <f>IF('記入欄（プレ自閉）'!G35="〇",2,0)</f>
        <v>0</v>
      </c>
      <c r="L38">
        <f>IF('記入欄（プレ自閉）'!H35="〇",3,0)</f>
        <v>0</v>
      </c>
      <c r="M38">
        <f t="shared" si="1"/>
        <v>0</v>
      </c>
      <c r="N38" t="str">
        <f>IF(M41&gt;2,D41,IF(M40&gt;2,D40,IF(M39&gt;2,D39,IF(M38&gt;2,D38,"a"))))</f>
        <v>a</v>
      </c>
      <c r="O38">
        <f>IF(M38&lt;3,D38,IF(M39&lt;3,D39,IF(M40&lt;3,D40,IF(M41&lt;3,D41,"b"))))</f>
        <v>33</v>
      </c>
      <c r="P38" t="s">
        <v>176</v>
      </c>
      <c r="U38" t="str">
        <f t="shared" si="2"/>
        <v/>
      </c>
      <c r="V38">
        <f t="shared" si="3"/>
        <v>0</v>
      </c>
    </row>
    <row r="39" spans="1:22" x14ac:dyDescent="0.45">
      <c r="A39" s="51"/>
      <c r="B39" s="52"/>
      <c r="C39" s="18">
        <f>'記入欄（プレ自閉）'!D36</f>
        <v>2</v>
      </c>
      <c r="D39" s="18">
        <f>'記入欄（プレ自閉）'!A36</f>
        <v>34</v>
      </c>
      <c r="E39" s="3" t="str">
        <f>'記入欄（プレ自閉）'!E36</f>
        <v>わずかな支援で係活動や役割活動を行う</v>
      </c>
      <c r="G39" t="str">
        <f t="shared" si="0"/>
        <v/>
      </c>
      <c r="H39" t="str">
        <f t="shared" si="4"/>
        <v/>
      </c>
      <c r="I39" s="8" t="s">
        <v>159</v>
      </c>
      <c r="J39">
        <f>IF('記入欄（プレ自閉）'!F36="〇",1,0)</f>
        <v>0</v>
      </c>
      <c r="K39">
        <f>IF('記入欄（プレ自閉）'!G36="〇",2,0)</f>
        <v>0</v>
      </c>
      <c r="L39">
        <f>IF('記入欄（プレ自閉）'!H36="〇",3,0)</f>
        <v>0</v>
      </c>
      <c r="M39">
        <f t="shared" si="1"/>
        <v>0</v>
      </c>
      <c r="P39" t="s">
        <v>175</v>
      </c>
      <c r="U39" t="str">
        <f t="shared" si="2"/>
        <v/>
      </c>
      <c r="V39">
        <f t="shared" si="3"/>
        <v>0</v>
      </c>
    </row>
    <row r="40" spans="1:22" ht="36" x14ac:dyDescent="0.45">
      <c r="A40" s="51"/>
      <c r="B40" s="52"/>
      <c r="C40" s="18">
        <f>'記入欄（プレ自閉）'!D37</f>
        <v>3</v>
      </c>
      <c r="D40" s="18">
        <f>'記入欄（プレ自閉）'!A37</f>
        <v>35</v>
      </c>
      <c r="E40" s="3" t="str">
        <f>'記入欄（プレ自閉）'!E37</f>
        <v>場面や手順が複数ある係活動や役割活動を行う</v>
      </c>
      <c r="G40" t="str">
        <f t="shared" si="0"/>
        <v/>
      </c>
      <c r="H40" t="str">
        <f t="shared" si="4"/>
        <v/>
      </c>
      <c r="I40" s="8" t="s">
        <v>159</v>
      </c>
      <c r="J40">
        <f>IF('記入欄（プレ自閉）'!F37="〇",1,0)</f>
        <v>0</v>
      </c>
      <c r="K40">
        <f>IF('記入欄（プレ自閉）'!G37="〇",2,0)</f>
        <v>0</v>
      </c>
      <c r="L40">
        <f>IF('記入欄（プレ自閉）'!H37="〇",3,0)</f>
        <v>0</v>
      </c>
      <c r="M40">
        <f t="shared" si="1"/>
        <v>0</v>
      </c>
      <c r="P40" t="s">
        <v>229</v>
      </c>
      <c r="U40" t="str">
        <f t="shared" si="2"/>
        <v/>
      </c>
      <c r="V40">
        <f t="shared" si="3"/>
        <v>0</v>
      </c>
    </row>
    <row r="41" spans="1:22" ht="36" x14ac:dyDescent="0.45">
      <c r="A41" s="51"/>
      <c r="B41" s="52"/>
      <c r="C41" s="18">
        <f>'記入欄（プレ自閉）'!D38</f>
        <v>4</v>
      </c>
      <c r="D41" s="18">
        <f>'記入欄（プレ自閉）'!A38</f>
        <v>36</v>
      </c>
      <c r="E41" s="3" t="str">
        <f>'記入欄（プレ自閉）'!E38</f>
        <v>自分の係や役割を理解し、自分から進んで係活動や役割活動に取り組む</v>
      </c>
      <c r="G41" t="str">
        <f t="shared" si="0"/>
        <v/>
      </c>
      <c r="H41" t="str">
        <f t="shared" si="4"/>
        <v/>
      </c>
      <c r="I41" s="8" t="s">
        <v>159</v>
      </c>
      <c r="J41">
        <f>IF('記入欄（プレ自閉）'!F38="〇",1,0)</f>
        <v>0</v>
      </c>
      <c r="K41">
        <f>IF('記入欄（プレ自閉）'!G38="〇",2,0)</f>
        <v>0</v>
      </c>
      <c r="L41">
        <f>IF('記入欄（プレ自閉）'!H38="〇",3,0)</f>
        <v>0</v>
      </c>
      <c r="M41">
        <f t="shared" si="1"/>
        <v>0</v>
      </c>
      <c r="P41" t="s">
        <v>229</v>
      </c>
      <c r="U41" t="str">
        <f t="shared" si="2"/>
        <v/>
      </c>
      <c r="V41">
        <f t="shared" si="3"/>
        <v>0</v>
      </c>
    </row>
    <row r="42" spans="1:22" ht="36" x14ac:dyDescent="0.45">
      <c r="A42" s="51"/>
      <c r="B42" s="52" t="s">
        <v>98</v>
      </c>
      <c r="C42" s="18">
        <f>'記入欄（プレ自閉）'!D39</f>
        <v>1</v>
      </c>
      <c r="D42" s="18">
        <f>'記入欄（プレ自閉）'!A39</f>
        <v>37</v>
      </c>
      <c r="E42" s="3" t="str">
        <f>'記入欄（プレ自閉）'!E39</f>
        <v>友達の前に出て行う発表活動を経験する</v>
      </c>
      <c r="G42" t="str">
        <f t="shared" si="0"/>
        <v/>
      </c>
      <c r="H42" t="str">
        <f>IF(OR(G42=0,G42=""),"",G42-$U$82)</f>
        <v/>
      </c>
      <c r="I42" s="8" t="s">
        <v>158</v>
      </c>
      <c r="J42">
        <f>IF('記入欄（プレ自閉）'!F39="〇",1,0)</f>
        <v>0</v>
      </c>
      <c r="K42">
        <f>IF('記入欄（プレ自閉）'!G39="〇",2,0)</f>
        <v>0</v>
      </c>
      <c r="L42">
        <f>IF('記入欄（プレ自閉）'!H39="〇",3,0)</f>
        <v>0</v>
      </c>
      <c r="M42">
        <f t="shared" si="1"/>
        <v>0</v>
      </c>
      <c r="N42" t="str">
        <f>IF(M45&gt;2,D45,IF(M44&gt;2,D44,IF(M43&gt;2,D43,IF(M42&gt;2,D42,"a"))))</f>
        <v>a</v>
      </c>
      <c r="O42">
        <f>IF(M42&lt;3,D42,IF(M43&lt;3,D43,IF(M44&lt;3,D44,IF(M45&lt;3,D45,"b"))))</f>
        <v>37</v>
      </c>
      <c r="P42" s="3" t="s">
        <v>230</v>
      </c>
      <c r="U42" t="str">
        <f t="shared" si="2"/>
        <v/>
      </c>
      <c r="V42">
        <f t="shared" si="3"/>
        <v>0</v>
      </c>
    </row>
    <row r="43" spans="1:22" ht="36" x14ac:dyDescent="0.45">
      <c r="A43" s="51"/>
      <c r="B43" s="52"/>
      <c r="C43" s="18">
        <f>'記入欄（プレ自閉）'!D40</f>
        <v>2</v>
      </c>
      <c r="D43" s="18">
        <f>'記入欄（プレ自閉）'!A40</f>
        <v>38</v>
      </c>
      <c r="E43" s="3" t="str">
        <f>'記入欄（プレ自閉）'!E40</f>
        <v>VOCAなどの代替コミュニケーションを活用し、発表する</v>
      </c>
      <c r="G43" t="str">
        <f t="shared" si="0"/>
        <v/>
      </c>
      <c r="H43" t="str">
        <f t="shared" si="4"/>
        <v/>
      </c>
      <c r="I43" s="8" t="s">
        <v>158</v>
      </c>
      <c r="J43">
        <f>IF('記入欄（プレ自閉）'!F40="〇",1,0)</f>
        <v>0</v>
      </c>
      <c r="K43">
        <f>IF('記入欄（プレ自閉）'!G40="〇",2,0)</f>
        <v>0</v>
      </c>
      <c r="L43">
        <f>IF('記入欄（プレ自閉）'!H40="〇",3,0)</f>
        <v>0</v>
      </c>
      <c r="M43">
        <f t="shared" si="1"/>
        <v>0</v>
      </c>
      <c r="P43" s="3" t="s">
        <v>231</v>
      </c>
      <c r="U43" t="str">
        <f t="shared" si="2"/>
        <v/>
      </c>
      <c r="V43">
        <f t="shared" si="3"/>
        <v>0</v>
      </c>
    </row>
    <row r="44" spans="1:22" ht="36" x14ac:dyDescent="0.45">
      <c r="A44" s="51"/>
      <c r="B44" s="52"/>
      <c r="C44" s="18">
        <f>'記入欄（プレ自閉）'!D41</f>
        <v>3</v>
      </c>
      <c r="D44" s="18">
        <f>'記入欄（プレ自閉）'!A41</f>
        <v>39</v>
      </c>
      <c r="E44" s="3" t="str">
        <f>'記入欄（プレ自閉）'!E41</f>
        <v>あらかじめ決まっている言葉を発したり、友達の問い掛けに応じたりする</v>
      </c>
      <c r="G44" t="str">
        <f t="shared" si="0"/>
        <v/>
      </c>
      <c r="H44" t="str">
        <f t="shared" si="4"/>
        <v/>
      </c>
      <c r="I44" s="8" t="s">
        <v>158</v>
      </c>
      <c r="J44">
        <f>IF('記入欄（プレ自閉）'!F41="〇",1,0)</f>
        <v>0</v>
      </c>
      <c r="K44">
        <f>IF('記入欄（プレ自閉）'!G41="〇",2,0)</f>
        <v>0</v>
      </c>
      <c r="L44">
        <f>IF('記入欄（プレ自閉）'!H41="〇",3,0)</f>
        <v>0</v>
      </c>
      <c r="M44">
        <f t="shared" si="1"/>
        <v>0</v>
      </c>
      <c r="P44" s="3" t="s">
        <v>231</v>
      </c>
      <c r="U44" t="str">
        <f t="shared" si="2"/>
        <v/>
      </c>
      <c r="V44">
        <f t="shared" si="3"/>
        <v>0</v>
      </c>
    </row>
    <row r="45" spans="1:22" ht="36" x14ac:dyDescent="0.45">
      <c r="A45" s="51"/>
      <c r="B45" s="52"/>
      <c r="C45" s="18">
        <f>'記入欄（プレ自閉）'!D42</f>
        <v>4</v>
      </c>
      <c r="D45" s="18">
        <f>'記入欄（プレ自閉）'!A42</f>
        <v>40</v>
      </c>
      <c r="E45" s="3" t="str">
        <f>'記入欄（プレ自閉）'!E42</f>
        <v>相手に伝わるように発表したり、友達の発表内容を理解したりする</v>
      </c>
      <c r="G45" t="str">
        <f t="shared" si="0"/>
        <v/>
      </c>
      <c r="H45" t="str">
        <f t="shared" si="4"/>
        <v/>
      </c>
      <c r="I45" s="8" t="s">
        <v>158</v>
      </c>
      <c r="J45">
        <f>IF('記入欄（プレ自閉）'!F42="〇",1,0)</f>
        <v>0</v>
      </c>
      <c r="K45">
        <f>IF('記入欄（プレ自閉）'!G42="〇",2,0)</f>
        <v>0</v>
      </c>
      <c r="L45">
        <f>IF('記入欄（プレ自閉）'!H42="〇",3,0)</f>
        <v>0</v>
      </c>
      <c r="M45">
        <f t="shared" si="1"/>
        <v>0</v>
      </c>
      <c r="P45" s="3" t="s">
        <v>232</v>
      </c>
      <c r="U45" t="str">
        <f t="shared" si="2"/>
        <v/>
      </c>
      <c r="V45">
        <f t="shared" si="3"/>
        <v>0</v>
      </c>
    </row>
    <row r="46" spans="1:22" ht="36" x14ac:dyDescent="0.45">
      <c r="A46" s="51"/>
      <c r="B46" s="52" t="s">
        <v>99</v>
      </c>
      <c r="C46" s="18">
        <f>'記入欄（プレ自閉）'!D43</f>
        <v>1</v>
      </c>
      <c r="D46" s="18">
        <f>'記入欄（プレ自閉）'!A43</f>
        <v>41</v>
      </c>
      <c r="E46" s="3" t="str">
        <f>'記入欄（プレ自閉）'!E43</f>
        <v>教師の支援（促しや誘導等）を受けて行動する</v>
      </c>
      <c r="G46" t="str">
        <f t="shared" si="0"/>
        <v/>
      </c>
      <c r="H46" t="str">
        <f>IF(OR(G46=0,G46=""),"",G46-$U$82)</f>
        <v/>
      </c>
      <c r="I46" s="8" t="s">
        <v>66</v>
      </c>
      <c r="J46">
        <f>IF('記入欄（プレ自閉）'!F43="〇",1,0)</f>
        <v>0</v>
      </c>
      <c r="K46">
        <f>IF('記入欄（プレ自閉）'!G43="〇",2,0)</f>
        <v>0</v>
      </c>
      <c r="L46">
        <f>IF('記入欄（プレ自閉）'!H43="〇",3,0)</f>
        <v>0</v>
      </c>
      <c r="M46">
        <f t="shared" si="1"/>
        <v>0</v>
      </c>
      <c r="N46" t="str">
        <f>IF(M49&gt;2,D49,IF(M48&gt;2,D48,IF(M47&gt;2,D47,IF(M46&gt;2,D46,"a"))))</f>
        <v>a</v>
      </c>
      <c r="O46">
        <f>IF(M46&lt;3,D46,IF(M47&lt;3,D47,IF(M48&lt;3,D48,IF(M49&lt;3,D49,"b"))))</f>
        <v>41</v>
      </c>
      <c r="P46" s="3" t="s">
        <v>233</v>
      </c>
      <c r="U46" t="str">
        <f t="shared" si="2"/>
        <v/>
      </c>
      <c r="V46">
        <f t="shared" si="3"/>
        <v>0</v>
      </c>
    </row>
    <row r="47" spans="1:22" ht="36" x14ac:dyDescent="0.45">
      <c r="A47" s="51"/>
      <c r="B47" s="52"/>
      <c r="C47" s="18">
        <f>'記入欄（プレ自閉）'!D44</f>
        <v>2</v>
      </c>
      <c r="D47" s="18">
        <f>'記入欄（プレ自閉）'!A44</f>
        <v>42</v>
      </c>
      <c r="E47" s="3" t="str">
        <f>'記入欄（プレ自閉）'!E44</f>
        <v>タイマーや声かけなど活動の切り替えの合図を意識し、行動する</v>
      </c>
      <c r="G47" t="str">
        <f t="shared" si="0"/>
        <v/>
      </c>
      <c r="H47" t="str">
        <f t="shared" si="4"/>
        <v/>
      </c>
      <c r="I47" s="8" t="s">
        <v>66</v>
      </c>
      <c r="J47">
        <f>IF('記入欄（プレ自閉）'!F44="〇",1,0)</f>
        <v>0</v>
      </c>
      <c r="K47">
        <f>IF('記入欄（プレ自閉）'!G44="〇",2,0)</f>
        <v>0</v>
      </c>
      <c r="L47">
        <f>IF('記入欄（プレ自閉）'!H44="〇",3,0)</f>
        <v>0</v>
      </c>
      <c r="M47">
        <f t="shared" si="1"/>
        <v>0</v>
      </c>
      <c r="P47" s="3" t="s">
        <v>234</v>
      </c>
      <c r="U47" t="str">
        <f t="shared" si="2"/>
        <v/>
      </c>
      <c r="V47">
        <f t="shared" si="3"/>
        <v>0</v>
      </c>
    </row>
    <row r="48" spans="1:22" ht="36" x14ac:dyDescent="0.45">
      <c r="A48" s="51"/>
      <c r="B48" s="52"/>
      <c r="C48" s="18">
        <f>'記入欄（プレ自閉）'!D45</f>
        <v>3</v>
      </c>
      <c r="D48" s="18">
        <f>'記入欄（プレ自閉）'!A45</f>
        <v>43</v>
      </c>
      <c r="E48" s="3" t="str">
        <f>'記入欄（プレ自閉）'!E45</f>
        <v>タイムタイマーなどを活用して、自ら行動する</v>
      </c>
      <c r="G48" t="str">
        <f t="shared" si="0"/>
        <v/>
      </c>
      <c r="H48" t="str">
        <f t="shared" si="4"/>
        <v/>
      </c>
      <c r="I48" s="8" t="s">
        <v>66</v>
      </c>
      <c r="J48">
        <f>IF('記入欄（プレ自閉）'!F45="〇",1,0)</f>
        <v>0</v>
      </c>
      <c r="K48">
        <f>IF('記入欄（プレ自閉）'!G45="〇",2,0)</f>
        <v>0</v>
      </c>
      <c r="L48">
        <f>IF('記入欄（プレ自閉）'!H45="〇",3,0)</f>
        <v>0</v>
      </c>
      <c r="M48">
        <f t="shared" si="1"/>
        <v>0</v>
      </c>
      <c r="P48" s="3" t="s">
        <v>235</v>
      </c>
      <c r="U48" t="str">
        <f t="shared" si="2"/>
        <v/>
      </c>
      <c r="V48">
        <f t="shared" si="3"/>
        <v>0</v>
      </c>
    </row>
    <row r="49" spans="1:22" ht="36" x14ac:dyDescent="0.45">
      <c r="A49" s="51"/>
      <c r="B49" s="52"/>
      <c r="C49" s="18">
        <f>'記入欄（プレ自閉）'!D46</f>
        <v>4</v>
      </c>
      <c r="D49" s="18">
        <f>'記入欄（プレ自閉）'!A46</f>
        <v>44</v>
      </c>
      <c r="E49" s="3" t="str">
        <f>'記入欄（プレ自閉）'!E46</f>
        <v>時計などを活用して、自ら行動する</v>
      </c>
      <c r="G49" t="str">
        <f t="shared" si="0"/>
        <v/>
      </c>
      <c r="H49" t="str">
        <f t="shared" si="4"/>
        <v/>
      </c>
      <c r="I49" s="8" t="s">
        <v>66</v>
      </c>
      <c r="J49">
        <f>IF('記入欄（プレ自閉）'!F46="〇",1,0)</f>
        <v>0</v>
      </c>
      <c r="K49">
        <f>IF('記入欄（プレ自閉）'!G46="〇",2,0)</f>
        <v>0</v>
      </c>
      <c r="L49">
        <f>IF('記入欄（プレ自閉）'!H46="〇",3,0)</f>
        <v>0</v>
      </c>
      <c r="M49">
        <f>SUM(J49:L49)</f>
        <v>0</v>
      </c>
      <c r="P49" s="3" t="s">
        <v>236</v>
      </c>
      <c r="U49" t="str">
        <f t="shared" si="2"/>
        <v/>
      </c>
      <c r="V49">
        <f t="shared" si="3"/>
        <v>0</v>
      </c>
    </row>
    <row r="50" spans="1:22" ht="36" x14ac:dyDescent="0.45">
      <c r="A50" s="51"/>
      <c r="B50" s="52" t="s">
        <v>100</v>
      </c>
      <c r="C50" s="18">
        <f>'記入欄（プレ自閉）'!D47</f>
        <v>1</v>
      </c>
      <c r="D50" s="18">
        <f>'記入欄（プレ自閉）'!A47</f>
        <v>45</v>
      </c>
      <c r="E50" s="3" t="str">
        <f>'記入欄（プレ自閉）'!E47</f>
        <v>教師の支援によりスケジュールを活用する経験をする</v>
      </c>
      <c r="G50" t="str">
        <f t="shared" si="0"/>
        <v/>
      </c>
      <c r="H50" t="str">
        <f>IF(OR(G50=0,G50=""),"",G50-$U$82)</f>
        <v/>
      </c>
      <c r="I50" s="20" t="s">
        <v>159</v>
      </c>
      <c r="J50">
        <f>IF('記入欄（プレ自閉）'!F47="〇",1,0)</f>
        <v>0</v>
      </c>
      <c r="K50">
        <f>IF('記入欄（プレ自閉）'!G47="〇",2,0)</f>
        <v>0</v>
      </c>
      <c r="L50">
        <f>IF('記入欄（プレ自閉）'!H47="〇",3,0)</f>
        <v>0</v>
      </c>
      <c r="M50">
        <f t="shared" ref="M50:M81" si="5">SUM(J50:L50)</f>
        <v>0</v>
      </c>
      <c r="N50" t="str">
        <f>IF(M53&gt;2,D53,IF(M52&gt;2,D52,IF(M51&gt;2,D51,IF(M50&gt;2,D50,"a"))))</f>
        <v>a</v>
      </c>
      <c r="O50">
        <f>IF(M50&lt;3,D50,IF(M51&lt;3,D51,IF(M52&lt;3,D52,IF(M53&lt;3,D53,"b"))))</f>
        <v>45</v>
      </c>
      <c r="P50" s="3" t="s">
        <v>266</v>
      </c>
      <c r="U50" t="str">
        <f t="shared" si="2"/>
        <v/>
      </c>
      <c r="V50">
        <f t="shared" si="3"/>
        <v>0</v>
      </c>
    </row>
    <row r="51" spans="1:22" ht="36" x14ac:dyDescent="0.45">
      <c r="A51" s="51"/>
      <c r="B51" s="52"/>
      <c r="C51" s="18">
        <f>'記入欄（プレ自閉）'!D48</f>
        <v>2</v>
      </c>
      <c r="D51" s="18">
        <f>'記入欄（プレ自閉）'!A48</f>
        <v>46</v>
      </c>
      <c r="E51" s="3" t="str">
        <f>'記入欄（プレ自閉）'!E48</f>
        <v>提示されたスケジュールに従って行動する</v>
      </c>
      <c r="G51" t="str">
        <f t="shared" si="0"/>
        <v/>
      </c>
      <c r="H51" t="str">
        <f t="shared" si="4"/>
        <v/>
      </c>
      <c r="I51" s="20" t="s">
        <v>159</v>
      </c>
      <c r="J51">
        <f>IF('記入欄（プレ自閉）'!F48="〇",1,0)</f>
        <v>0</v>
      </c>
      <c r="K51">
        <f>IF('記入欄（プレ自閉）'!G48="〇",2,0)</f>
        <v>0</v>
      </c>
      <c r="L51">
        <f>IF('記入欄（プレ自閉）'!H48="〇",3,0)</f>
        <v>0</v>
      </c>
      <c r="M51">
        <f t="shared" si="5"/>
        <v>0</v>
      </c>
      <c r="P51" s="3" t="s">
        <v>267</v>
      </c>
      <c r="U51" t="str">
        <f t="shared" si="2"/>
        <v/>
      </c>
      <c r="V51">
        <f t="shared" si="3"/>
        <v>0</v>
      </c>
    </row>
    <row r="52" spans="1:22" ht="36" x14ac:dyDescent="0.45">
      <c r="A52" s="51"/>
      <c r="B52" s="52"/>
      <c r="C52" s="18">
        <f>'記入欄（プレ自閉）'!D49</f>
        <v>3</v>
      </c>
      <c r="D52" s="18">
        <f>'記入欄（プレ自閉）'!A49</f>
        <v>47</v>
      </c>
      <c r="E52" s="3" t="str">
        <f>'記入欄（プレ自閉）'!E49</f>
        <v>スケジュールを活用し、主体的に行動する</v>
      </c>
      <c r="G52" t="str">
        <f t="shared" si="0"/>
        <v/>
      </c>
      <c r="H52" t="str">
        <f t="shared" si="4"/>
        <v/>
      </c>
      <c r="I52" s="20" t="s">
        <v>159</v>
      </c>
      <c r="J52">
        <f>IF('記入欄（プレ自閉）'!F49="〇",1,0)</f>
        <v>0</v>
      </c>
      <c r="K52">
        <f>IF('記入欄（プレ自閉）'!G49="〇",2,0)</f>
        <v>0</v>
      </c>
      <c r="L52">
        <f>IF('記入欄（プレ自閉）'!H49="〇",3,0)</f>
        <v>0</v>
      </c>
      <c r="M52">
        <f t="shared" si="5"/>
        <v>0</v>
      </c>
      <c r="P52" s="3" t="s">
        <v>268</v>
      </c>
      <c r="U52" t="str">
        <f t="shared" si="2"/>
        <v/>
      </c>
      <c r="V52">
        <f t="shared" si="3"/>
        <v>0</v>
      </c>
    </row>
    <row r="53" spans="1:22" ht="36" x14ac:dyDescent="0.45">
      <c r="A53" s="51"/>
      <c r="B53" s="52"/>
      <c r="C53" s="18">
        <f>'記入欄（プレ自閉）'!D50</f>
        <v>4</v>
      </c>
      <c r="D53" s="18">
        <f>'記入欄（プレ自閉）'!A50</f>
        <v>48</v>
      </c>
      <c r="E53" s="3" t="str">
        <f>'記入欄（プレ自閉）'!E50</f>
        <v>スケジュールを自ら作成し、目的的に活用することができる</v>
      </c>
      <c r="G53" t="str">
        <f t="shared" si="0"/>
        <v/>
      </c>
      <c r="H53" t="str">
        <f t="shared" si="4"/>
        <v/>
      </c>
      <c r="I53" s="20" t="s">
        <v>159</v>
      </c>
      <c r="J53">
        <f>IF('記入欄（プレ自閉）'!F50="〇",1,0)</f>
        <v>0</v>
      </c>
      <c r="K53">
        <f>IF('記入欄（プレ自閉）'!G50="〇",2,0)</f>
        <v>0</v>
      </c>
      <c r="L53">
        <f>IF('記入欄（プレ自閉）'!H50="〇",3,0)</f>
        <v>0</v>
      </c>
      <c r="M53">
        <f t="shared" si="5"/>
        <v>0</v>
      </c>
      <c r="P53" s="3" t="s">
        <v>269</v>
      </c>
      <c r="U53" t="str">
        <f t="shared" si="2"/>
        <v/>
      </c>
      <c r="V53">
        <f t="shared" si="3"/>
        <v>0</v>
      </c>
    </row>
    <row r="54" spans="1:22" ht="54" x14ac:dyDescent="0.45">
      <c r="A54" s="51" t="s">
        <v>33</v>
      </c>
      <c r="B54" s="52" t="s">
        <v>101</v>
      </c>
      <c r="C54" s="18">
        <f>'記入欄（プレ自閉）'!D51</f>
        <v>1</v>
      </c>
      <c r="D54" s="18">
        <f>'記入欄（プレ自閉）'!A51</f>
        <v>49</v>
      </c>
      <c r="E54" s="3" t="str">
        <f>'記入欄（プレ自閉）'!E51</f>
        <v>呼び掛けられていることを意識し、相手に注意をむける</v>
      </c>
      <c r="G54" t="str">
        <f t="shared" si="0"/>
        <v/>
      </c>
      <c r="H54" t="str">
        <f>IF(OR(G54=0,G54=""),"",G54-$U$82)</f>
        <v/>
      </c>
      <c r="I54" s="20" t="s">
        <v>66</v>
      </c>
      <c r="J54">
        <f>IF('記入欄（プレ自閉）'!F51="〇",1,0)</f>
        <v>0</v>
      </c>
      <c r="K54">
        <f>IF('記入欄（プレ自閉）'!G51="〇",2,0)</f>
        <v>0</v>
      </c>
      <c r="L54">
        <f>IF('記入欄（プレ自閉）'!H51="〇",3,0)</f>
        <v>0</v>
      </c>
      <c r="M54">
        <f t="shared" si="5"/>
        <v>0</v>
      </c>
      <c r="N54" t="str">
        <f>IF(M57&gt;2,D57,IF(M56&gt;2,D56,IF(M55&gt;2,D55,IF(M54&gt;2,D54,"a"))))</f>
        <v>a</v>
      </c>
      <c r="O54">
        <f>IF(M54&lt;3,D54,IF(M55&lt;3,D55,IF(M56&lt;3,D56,IF(M57&lt;3,D57,"b"))))</f>
        <v>49</v>
      </c>
      <c r="P54" s="3" t="s">
        <v>237</v>
      </c>
      <c r="U54" t="str">
        <f t="shared" si="2"/>
        <v/>
      </c>
      <c r="V54">
        <f t="shared" si="3"/>
        <v>0</v>
      </c>
    </row>
    <row r="55" spans="1:22" ht="54" x14ac:dyDescent="0.45">
      <c r="A55" s="51"/>
      <c r="B55" s="52"/>
      <c r="C55" s="18">
        <f>'記入欄（プレ自閉）'!D52</f>
        <v>2</v>
      </c>
      <c r="D55" s="18">
        <f>'記入欄（プレ自閉）'!A52</f>
        <v>50</v>
      </c>
      <c r="E55" s="3" t="str">
        <f>'記入欄（プレ自閉）'!E52</f>
        <v>手を合わせるなどして、呼び掛けに答える</v>
      </c>
      <c r="G55" t="str">
        <f t="shared" si="0"/>
        <v/>
      </c>
      <c r="H55" t="str">
        <f t="shared" si="4"/>
        <v/>
      </c>
      <c r="I55" s="20" t="s">
        <v>66</v>
      </c>
      <c r="J55">
        <f>IF('記入欄（プレ自閉）'!F52="〇",1,0)</f>
        <v>0</v>
      </c>
      <c r="K55">
        <f>IF('記入欄（プレ自閉）'!G52="〇",2,0)</f>
        <v>0</v>
      </c>
      <c r="L55">
        <f>IF('記入欄（プレ自閉）'!H52="〇",3,0)</f>
        <v>0</v>
      </c>
      <c r="M55">
        <f t="shared" si="5"/>
        <v>0</v>
      </c>
      <c r="P55" s="3" t="s">
        <v>237</v>
      </c>
      <c r="U55" t="str">
        <f t="shared" si="2"/>
        <v/>
      </c>
      <c r="V55">
        <f t="shared" si="3"/>
        <v>0</v>
      </c>
    </row>
    <row r="56" spans="1:22" ht="36" x14ac:dyDescent="0.45">
      <c r="A56" s="51"/>
      <c r="B56" s="52"/>
      <c r="C56" s="18">
        <f>'記入欄（プレ自閉）'!D53</f>
        <v>3</v>
      </c>
      <c r="D56" s="18">
        <f>'記入欄（プレ自閉）'!A53</f>
        <v>51</v>
      </c>
      <c r="E56" s="3" t="str">
        <f>'記入欄（プレ自閉）'!E53</f>
        <v>『おはよう』や『さようなら』などの、日常的なあいさつをする</v>
      </c>
      <c r="G56" t="str">
        <f t="shared" si="0"/>
        <v/>
      </c>
      <c r="H56" t="str">
        <f t="shared" si="4"/>
        <v/>
      </c>
      <c r="I56" s="20" t="s">
        <v>66</v>
      </c>
      <c r="J56">
        <f>IF('記入欄（プレ自閉）'!F53="〇",1,0)</f>
        <v>0</v>
      </c>
      <c r="K56">
        <f>IF('記入欄（プレ自閉）'!G53="〇",2,0)</f>
        <v>0</v>
      </c>
      <c r="L56">
        <f>IF('記入欄（プレ自閉）'!H53="〇",3,0)</f>
        <v>0</v>
      </c>
      <c r="M56">
        <f t="shared" si="5"/>
        <v>0</v>
      </c>
      <c r="P56" s="3" t="s">
        <v>238</v>
      </c>
      <c r="U56" t="str">
        <f t="shared" si="2"/>
        <v/>
      </c>
      <c r="V56">
        <f t="shared" si="3"/>
        <v>0</v>
      </c>
    </row>
    <row r="57" spans="1:22" ht="36" x14ac:dyDescent="0.45">
      <c r="A57" s="51"/>
      <c r="B57" s="52"/>
      <c r="C57" s="18">
        <f>'記入欄（プレ自閉）'!D54</f>
        <v>4</v>
      </c>
      <c r="D57" s="18">
        <f>'記入欄（プレ自閉）'!A54</f>
        <v>52</v>
      </c>
      <c r="E57" s="3" t="str">
        <f>'記入欄（プレ自閉）'!E54</f>
        <v>『ありがとう』や『すみません』などの語句を、状況に応じて使う</v>
      </c>
      <c r="G57" t="str">
        <f t="shared" si="0"/>
        <v/>
      </c>
      <c r="H57" t="str">
        <f t="shared" si="4"/>
        <v/>
      </c>
      <c r="I57" s="20" t="s">
        <v>66</v>
      </c>
      <c r="J57">
        <f>IF('記入欄（プレ自閉）'!F54="〇",1,0)</f>
        <v>0</v>
      </c>
      <c r="K57">
        <f>IF('記入欄（プレ自閉）'!G54="〇",2,0)</f>
        <v>0</v>
      </c>
      <c r="L57">
        <f>IF('記入欄（プレ自閉）'!H54="〇",3,0)</f>
        <v>0</v>
      </c>
      <c r="M57">
        <f t="shared" si="5"/>
        <v>0</v>
      </c>
      <c r="P57" s="3" t="s">
        <v>239</v>
      </c>
      <c r="U57" t="str">
        <f t="shared" si="2"/>
        <v/>
      </c>
      <c r="V57">
        <f t="shared" si="3"/>
        <v>0</v>
      </c>
    </row>
    <row r="58" spans="1:22" ht="36" x14ac:dyDescent="0.45">
      <c r="A58" s="51"/>
      <c r="B58" s="52" t="s">
        <v>102</v>
      </c>
      <c r="C58" s="18">
        <f>'記入欄（プレ自閉）'!D55</f>
        <v>1</v>
      </c>
      <c r="D58" s="18">
        <f>'記入欄（プレ自閉）'!A55</f>
        <v>53</v>
      </c>
      <c r="E58" s="3" t="str">
        <f>'記入欄（プレ自閉）'!E55</f>
        <v>声かけなど働きかけに応じる</v>
      </c>
      <c r="G58" t="str">
        <f t="shared" si="0"/>
        <v/>
      </c>
      <c r="H58" t="str">
        <f>IF(OR(G58=0,G58=""),"",G58-$U$82)</f>
        <v/>
      </c>
      <c r="I58" s="20" t="s">
        <v>66</v>
      </c>
      <c r="J58">
        <f>IF('記入欄（プレ自閉）'!F55="〇",1,0)</f>
        <v>0</v>
      </c>
      <c r="K58">
        <f>IF('記入欄（プレ自閉）'!G55="〇",2,0)</f>
        <v>0</v>
      </c>
      <c r="L58">
        <f>IF('記入欄（プレ自閉）'!H55="〇",3,0)</f>
        <v>0</v>
      </c>
      <c r="M58">
        <f t="shared" si="5"/>
        <v>0</v>
      </c>
      <c r="N58" t="str">
        <f>IF(M61&gt;2,D61,IF(M60&gt;2,D60,IF(M59&gt;2,D59,IF(M58&gt;2,D58,"a"))))</f>
        <v>a</v>
      </c>
      <c r="O58">
        <f>IF(M58&lt;3,D58,IF(M59&lt;3,D59,IF(M60&lt;3,D60,IF(M61&lt;3,D61,"b"))))</f>
        <v>53</v>
      </c>
      <c r="P58" s="3" t="s">
        <v>240</v>
      </c>
      <c r="U58" t="str">
        <f t="shared" si="2"/>
        <v/>
      </c>
      <c r="V58">
        <f t="shared" si="3"/>
        <v>0</v>
      </c>
    </row>
    <row r="59" spans="1:22" ht="36" x14ac:dyDescent="0.45">
      <c r="A59" s="51"/>
      <c r="B59" s="52"/>
      <c r="C59" s="18">
        <f>'記入欄（プレ自閉）'!D56</f>
        <v>2</v>
      </c>
      <c r="D59" s="18">
        <f>'記入欄（プレ自閉）'!A56</f>
        <v>54</v>
      </c>
      <c r="E59" s="3" t="str">
        <f>'記入欄（プレ自閉）'!E56</f>
        <v>今の行動を修正し、「～して」や「もう1度して」に応じる</v>
      </c>
      <c r="G59" t="str">
        <f t="shared" si="0"/>
        <v/>
      </c>
      <c r="H59" t="str">
        <f t="shared" si="4"/>
        <v/>
      </c>
      <c r="I59" s="20" t="s">
        <v>66</v>
      </c>
      <c r="J59">
        <f>IF('記入欄（プレ自閉）'!F56="〇",1,0)</f>
        <v>0</v>
      </c>
      <c r="K59">
        <f>IF('記入欄（プレ自閉）'!G56="〇",2,0)</f>
        <v>0</v>
      </c>
      <c r="L59">
        <f>IF('記入欄（プレ自閉）'!H56="〇",3,0)</f>
        <v>0</v>
      </c>
      <c r="M59">
        <f t="shared" si="5"/>
        <v>0</v>
      </c>
      <c r="P59" s="3" t="s">
        <v>241</v>
      </c>
      <c r="U59" t="str">
        <f t="shared" si="2"/>
        <v/>
      </c>
      <c r="V59">
        <f t="shared" si="3"/>
        <v>0</v>
      </c>
    </row>
    <row r="60" spans="1:22" ht="36" x14ac:dyDescent="0.45">
      <c r="A60" s="51"/>
      <c r="B60" s="52"/>
      <c r="C60" s="18">
        <f>'記入欄（プレ自閉）'!D57</f>
        <v>3</v>
      </c>
      <c r="D60" s="18">
        <f>'記入欄（プレ自閉）'!A57</f>
        <v>55</v>
      </c>
      <c r="E60" s="3" t="str">
        <f>'記入欄（プレ自閉）'!E57</f>
        <v>指示に応じて10秒以上待つ</v>
      </c>
      <c r="G60" t="str">
        <f t="shared" si="0"/>
        <v/>
      </c>
      <c r="H60" t="str">
        <f t="shared" si="4"/>
        <v/>
      </c>
      <c r="I60" s="20" t="s">
        <v>66</v>
      </c>
      <c r="J60">
        <f>IF('記入欄（プレ自閉）'!F57="〇",1,0)</f>
        <v>0</v>
      </c>
      <c r="K60">
        <f>IF('記入欄（プレ自閉）'!G57="〇",2,0)</f>
        <v>0</v>
      </c>
      <c r="L60">
        <f>IF('記入欄（プレ自閉）'!H57="〇",3,0)</f>
        <v>0</v>
      </c>
      <c r="M60">
        <f t="shared" si="5"/>
        <v>0</v>
      </c>
      <c r="P60" s="3" t="s">
        <v>243</v>
      </c>
      <c r="U60" t="str">
        <f t="shared" si="2"/>
        <v/>
      </c>
      <c r="V60">
        <f t="shared" si="3"/>
        <v>0</v>
      </c>
    </row>
    <row r="61" spans="1:22" ht="54" x14ac:dyDescent="0.45">
      <c r="A61" s="51"/>
      <c r="B61" s="52"/>
      <c r="C61" s="18">
        <f>'記入欄（プレ自閉）'!D58</f>
        <v>4</v>
      </c>
      <c r="D61" s="18">
        <f>'記入欄（プレ自閉）'!A58</f>
        <v>56</v>
      </c>
      <c r="E61" s="3" t="str">
        <f>'記入欄（プレ自閉）'!E58</f>
        <v>指示の内容を理解し、適切な行動をする</v>
      </c>
      <c r="G61" t="str">
        <f t="shared" si="0"/>
        <v/>
      </c>
      <c r="H61" t="str">
        <f t="shared" si="4"/>
        <v/>
      </c>
      <c r="I61" s="20" t="s">
        <v>66</v>
      </c>
      <c r="J61">
        <f>IF('記入欄（プレ自閉）'!F58="〇",1,0)</f>
        <v>0</v>
      </c>
      <c r="K61">
        <f>IF('記入欄（プレ自閉）'!G58="〇",2,0)</f>
        <v>0</v>
      </c>
      <c r="L61">
        <f>IF('記入欄（プレ自閉）'!H58="〇",3,0)</f>
        <v>0</v>
      </c>
      <c r="M61">
        <f t="shared" si="5"/>
        <v>0</v>
      </c>
      <c r="P61" s="3" t="s">
        <v>242</v>
      </c>
      <c r="U61" t="str">
        <f t="shared" si="2"/>
        <v/>
      </c>
      <c r="V61">
        <f t="shared" si="3"/>
        <v>0</v>
      </c>
    </row>
    <row r="62" spans="1:22" ht="72" x14ac:dyDescent="0.45">
      <c r="A62" s="51"/>
      <c r="B62" s="52" t="s">
        <v>105</v>
      </c>
      <c r="C62" s="18">
        <f>'記入欄（プレ自閉）'!D59</f>
        <v>1</v>
      </c>
      <c r="D62" s="18">
        <f>'記入欄（プレ自閉）'!A59</f>
        <v>57</v>
      </c>
      <c r="E62" s="3" t="str">
        <f>'記入欄（プレ自閉）'!E59</f>
        <v>単一指示カードを活用した行動を教員と経験する</v>
      </c>
      <c r="G62" t="str">
        <f t="shared" si="0"/>
        <v/>
      </c>
      <c r="H62" t="str">
        <f>IF(OR(G62=0,G62=""),"",G62-$U$82)</f>
        <v/>
      </c>
      <c r="I62" s="20" t="s">
        <v>66</v>
      </c>
      <c r="J62">
        <f>IF('記入欄（プレ自閉）'!F59="〇",1,0)</f>
        <v>0</v>
      </c>
      <c r="K62">
        <f>IF('記入欄（プレ自閉）'!G59="〇",2,0)</f>
        <v>0</v>
      </c>
      <c r="L62">
        <f>IF('記入欄（プレ自閉）'!H59="〇",3,0)</f>
        <v>0</v>
      </c>
      <c r="M62">
        <f t="shared" si="5"/>
        <v>0</v>
      </c>
      <c r="N62" t="str">
        <f>IF(M65&gt;2,D65,IF(M64&gt;2,D64,IF(M63&gt;2,D63,IF(M62&gt;2,D62,"a"))))</f>
        <v>a</v>
      </c>
      <c r="O62">
        <f>IF(M62&lt;3,D62,IF(M63&lt;3,D63,IF(M64&lt;3,D64,IF(M65&lt;3,D65,"b"))))</f>
        <v>57</v>
      </c>
      <c r="P62" s="3" t="s">
        <v>265</v>
      </c>
      <c r="U62" t="str">
        <f t="shared" si="2"/>
        <v/>
      </c>
      <c r="V62">
        <f t="shared" si="3"/>
        <v>0</v>
      </c>
    </row>
    <row r="63" spans="1:22" ht="36" x14ac:dyDescent="0.45">
      <c r="A63" s="51"/>
      <c r="B63" s="52"/>
      <c r="C63" s="18">
        <f>'記入欄（プレ自閉）'!D60</f>
        <v>2</v>
      </c>
      <c r="D63" s="18">
        <f>'記入欄（プレ自閉）'!A60</f>
        <v>58</v>
      </c>
      <c r="E63" s="3" t="str">
        <f>'記入欄（プレ自閉）'!E60</f>
        <v>単一指示カードを活用し、活動に取り組む</v>
      </c>
      <c r="G63" t="str">
        <f t="shared" si="0"/>
        <v/>
      </c>
      <c r="H63" t="str">
        <f t="shared" si="4"/>
        <v/>
      </c>
      <c r="I63" s="20" t="s">
        <v>66</v>
      </c>
      <c r="J63">
        <f>IF('記入欄（プレ自閉）'!F60="〇",1,0)</f>
        <v>0</v>
      </c>
      <c r="K63">
        <f>IF('記入欄（プレ自閉）'!G60="〇",2,0)</f>
        <v>0</v>
      </c>
      <c r="L63">
        <f>IF('記入欄（プレ自閉）'!H60="〇",3,0)</f>
        <v>0</v>
      </c>
      <c r="M63">
        <f t="shared" si="5"/>
        <v>0</v>
      </c>
      <c r="P63" s="3" t="s">
        <v>244</v>
      </c>
      <c r="U63" t="str">
        <f t="shared" si="2"/>
        <v/>
      </c>
      <c r="V63">
        <f t="shared" si="3"/>
        <v>0</v>
      </c>
    </row>
    <row r="64" spans="1:22" ht="36" x14ac:dyDescent="0.45">
      <c r="A64" s="51"/>
      <c r="B64" s="52"/>
      <c r="C64" s="18">
        <f>'記入欄（プレ自閉）'!D61</f>
        <v>3</v>
      </c>
      <c r="D64" s="18">
        <f>'記入欄（プレ自閉）'!A61</f>
        <v>59</v>
      </c>
      <c r="E64" s="3" t="str">
        <f>'記入欄（プレ自閉）'!E61</f>
        <v>指示書・手順書を活用し、活動に取り組む</v>
      </c>
      <c r="G64" t="str">
        <f t="shared" si="0"/>
        <v/>
      </c>
      <c r="H64" t="str">
        <f t="shared" si="4"/>
        <v/>
      </c>
      <c r="I64" s="20" t="s">
        <v>66</v>
      </c>
      <c r="J64">
        <f>IF('記入欄（プレ自閉）'!F61="〇",1,0)</f>
        <v>0</v>
      </c>
      <c r="K64">
        <f>IF('記入欄（プレ自閉）'!G61="〇",2,0)</f>
        <v>0</v>
      </c>
      <c r="L64">
        <f>IF('記入欄（プレ自閉）'!H61="〇",3,0)</f>
        <v>0</v>
      </c>
      <c r="M64">
        <f t="shared" si="5"/>
        <v>0</v>
      </c>
      <c r="P64" s="3" t="s">
        <v>245</v>
      </c>
      <c r="U64" t="str">
        <f t="shared" si="2"/>
        <v/>
      </c>
      <c r="V64">
        <f t="shared" si="3"/>
        <v>0</v>
      </c>
    </row>
    <row r="65" spans="1:22" ht="36" x14ac:dyDescent="0.45">
      <c r="A65" s="51"/>
      <c r="B65" s="52"/>
      <c r="C65" s="18">
        <f>'記入欄（プレ自閉）'!D62</f>
        <v>4</v>
      </c>
      <c r="D65" s="18">
        <f>'記入欄（プレ自閉）'!A62</f>
        <v>60</v>
      </c>
      <c r="E65" s="3" t="str">
        <f>'記入欄（プレ自閉）'!E62</f>
        <v>複数の内容を含む指示書・手順書を活用し、活動に取り組む</v>
      </c>
      <c r="G65" t="str">
        <f t="shared" si="0"/>
        <v/>
      </c>
      <c r="H65" t="str">
        <f t="shared" si="4"/>
        <v/>
      </c>
      <c r="I65" s="20" t="s">
        <v>66</v>
      </c>
      <c r="J65">
        <f>IF('記入欄（プレ自閉）'!F62="〇",1,0)</f>
        <v>0</v>
      </c>
      <c r="K65">
        <f>IF('記入欄（プレ自閉）'!G62="〇",2,0)</f>
        <v>0</v>
      </c>
      <c r="L65">
        <f>IF('記入欄（プレ自閉）'!H62="〇",3,0)</f>
        <v>0</v>
      </c>
      <c r="M65">
        <f t="shared" si="5"/>
        <v>0</v>
      </c>
      <c r="P65" s="3" t="s">
        <v>246</v>
      </c>
      <c r="U65" t="str">
        <f t="shared" si="2"/>
        <v/>
      </c>
      <c r="V65">
        <f t="shared" si="3"/>
        <v>0</v>
      </c>
    </row>
    <row r="66" spans="1:22" ht="54" x14ac:dyDescent="0.45">
      <c r="A66" s="51"/>
      <c r="B66" s="52" t="s">
        <v>106</v>
      </c>
      <c r="C66" s="18">
        <f>'記入欄（プレ自閉）'!D63</f>
        <v>1</v>
      </c>
      <c r="D66" s="18">
        <f>'記入欄（プレ自閉）'!A63</f>
        <v>61</v>
      </c>
      <c r="E66" s="3" t="str">
        <f>'記入欄（プレ自閉）'!E63</f>
        <v>何れかの手段（クレーンなど）で要求を伝える</v>
      </c>
      <c r="G66" t="str">
        <f t="shared" si="0"/>
        <v/>
      </c>
      <c r="H66" t="str">
        <f>IF(OR(G66=0,G66=""),"",G66-$U$82)</f>
        <v/>
      </c>
      <c r="I66" s="20" t="s">
        <v>66</v>
      </c>
      <c r="J66">
        <f>IF('記入欄（プレ自閉）'!F63="〇",1,0)</f>
        <v>0</v>
      </c>
      <c r="K66">
        <f>IF('記入欄（プレ自閉）'!G63="〇",2,0)</f>
        <v>0</v>
      </c>
      <c r="L66">
        <f>IF('記入欄（プレ自閉）'!H63="〇",3,0)</f>
        <v>0</v>
      </c>
      <c r="M66">
        <f t="shared" si="5"/>
        <v>0</v>
      </c>
      <c r="N66" t="str">
        <f>IF(M69&gt;2,D69,IF(M68&gt;2,D68,IF(M67&gt;2,D67,IF(M66&gt;2,D66,"a"))))</f>
        <v>a</v>
      </c>
      <c r="O66">
        <f>IF(M66&lt;3,D66,IF(M67&lt;3,D67,IF(M68&lt;3,D68,IF(M69&lt;3,D69,"b"))))</f>
        <v>61</v>
      </c>
      <c r="P66" s="3" t="s">
        <v>247</v>
      </c>
      <c r="U66" t="str">
        <f t="shared" si="2"/>
        <v/>
      </c>
      <c r="V66">
        <f t="shared" si="3"/>
        <v>0</v>
      </c>
    </row>
    <row r="67" spans="1:22" ht="54" x14ac:dyDescent="0.45">
      <c r="A67" s="51"/>
      <c r="B67" s="52"/>
      <c r="C67" s="18">
        <f>'記入欄（プレ自閉）'!D64</f>
        <v>2</v>
      </c>
      <c r="D67" s="18">
        <f>'記入欄（プレ自閉）'!A64</f>
        <v>62</v>
      </c>
      <c r="E67" s="3" t="str">
        <f>'記入欄（プレ自閉）'!E64</f>
        <v>言葉や代替手段（絵カードやVOCA）を使って要求を伝える</v>
      </c>
      <c r="G67" t="str">
        <f t="shared" si="0"/>
        <v/>
      </c>
      <c r="H67" t="str">
        <f t="shared" si="4"/>
        <v/>
      </c>
      <c r="I67" s="20" t="s">
        <v>66</v>
      </c>
      <c r="J67">
        <f>IF('記入欄（プレ自閉）'!F64="〇",1,0)</f>
        <v>0</v>
      </c>
      <c r="K67">
        <f>IF('記入欄（プレ自閉）'!G64="〇",2,0)</f>
        <v>0</v>
      </c>
      <c r="L67">
        <f>IF('記入欄（プレ自閉）'!H64="〇",3,0)</f>
        <v>0</v>
      </c>
      <c r="M67">
        <f t="shared" si="5"/>
        <v>0</v>
      </c>
      <c r="P67" s="3" t="s">
        <v>248</v>
      </c>
      <c r="U67" t="str">
        <f t="shared" si="2"/>
        <v/>
      </c>
      <c r="V67">
        <f t="shared" si="3"/>
        <v>0</v>
      </c>
    </row>
    <row r="68" spans="1:22" ht="54" x14ac:dyDescent="0.45">
      <c r="A68" s="51"/>
      <c r="B68" s="52"/>
      <c r="C68" s="18">
        <f>'記入欄（プレ自閉）'!D65</f>
        <v>3</v>
      </c>
      <c r="D68" s="18">
        <f>'記入欄（プレ自閉）'!A65</f>
        <v>63</v>
      </c>
      <c r="E68" s="3" t="str">
        <f>'記入欄（プレ自閉）'!E65</f>
        <v>言葉や代替手段（絵カードやVOCA）を使って報告を伝える</v>
      </c>
      <c r="G68" t="str">
        <f t="shared" si="0"/>
        <v/>
      </c>
      <c r="H68" t="str">
        <f t="shared" si="4"/>
        <v/>
      </c>
      <c r="I68" s="20" t="s">
        <v>66</v>
      </c>
      <c r="J68">
        <f>IF('記入欄（プレ自閉）'!F65="〇",1,0)</f>
        <v>0</v>
      </c>
      <c r="K68">
        <f>IF('記入欄（プレ自閉）'!G65="〇",2,0)</f>
        <v>0</v>
      </c>
      <c r="L68">
        <f>IF('記入欄（プレ自閉）'!H65="〇",3,0)</f>
        <v>0</v>
      </c>
      <c r="M68">
        <f t="shared" si="5"/>
        <v>0</v>
      </c>
      <c r="P68" s="3" t="s">
        <v>249</v>
      </c>
      <c r="U68" t="str">
        <f t="shared" si="2"/>
        <v/>
      </c>
      <c r="V68">
        <f t="shared" si="3"/>
        <v>0</v>
      </c>
    </row>
    <row r="69" spans="1:22" ht="36" x14ac:dyDescent="0.45">
      <c r="A69" s="51"/>
      <c r="B69" s="52"/>
      <c r="C69" s="18">
        <f>'記入欄（プレ自閉）'!D66</f>
        <v>4</v>
      </c>
      <c r="D69" s="18">
        <f>'記入欄（プレ自閉）'!A66</f>
        <v>64</v>
      </c>
      <c r="E69" s="3" t="str">
        <f>'記入欄（プレ自閉）'!E66</f>
        <v>状況に応じて(困った時や楽しい時など）感情を伝える</v>
      </c>
      <c r="G69" t="str">
        <f t="shared" si="0"/>
        <v/>
      </c>
      <c r="H69" t="str">
        <f t="shared" si="4"/>
        <v/>
      </c>
      <c r="I69" s="20" t="s">
        <v>66</v>
      </c>
      <c r="J69">
        <f>IF('記入欄（プレ自閉）'!F66="〇",1,0)</f>
        <v>0</v>
      </c>
      <c r="K69">
        <f>IF('記入欄（プレ自閉）'!G66="〇",2,0)</f>
        <v>0</v>
      </c>
      <c r="L69">
        <f>IF('記入欄（プレ自閉）'!H66="〇",3,0)</f>
        <v>0</v>
      </c>
      <c r="M69">
        <f t="shared" si="5"/>
        <v>0</v>
      </c>
      <c r="P69" s="3" t="s">
        <v>250</v>
      </c>
      <c r="U69" t="str">
        <f t="shared" si="2"/>
        <v/>
      </c>
      <c r="V69">
        <f t="shared" si="3"/>
        <v>0</v>
      </c>
    </row>
    <row r="70" spans="1:22" ht="54" x14ac:dyDescent="0.45">
      <c r="A70" s="51"/>
      <c r="B70" s="52" t="s">
        <v>107</v>
      </c>
      <c r="C70" s="18">
        <f>'記入欄（プレ自閉）'!D67</f>
        <v>1</v>
      </c>
      <c r="D70" s="18">
        <f>'記入欄（プレ自閉）'!A67</f>
        <v>65</v>
      </c>
      <c r="E70" s="3" t="str">
        <f>'記入欄（プレ自閉）'!E67</f>
        <v>声や表情で感情を伝える</v>
      </c>
      <c r="G70" t="str">
        <f t="shared" si="0"/>
        <v/>
      </c>
      <c r="H70" t="str">
        <f>IF(OR(G70=0,G70=""),"",G70-$U$82)</f>
        <v/>
      </c>
      <c r="I70" s="20" t="s">
        <v>66</v>
      </c>
      <c r="J70">
        <f>IF('記入欄（プレ自閉）'!F67="〇",1,0)</f>
        <v>0</v>
      </c>
      <c r="K70">
        <f>IF('記入欄（プレ自閉）'!G67="〇",2,0)</f>
        <v>0</v>
      </c>
      <c r="L70">
        <f>IF('記入欄（プレ自閉）'!H67="〇",3,0)</f>
        <v>0</v>
      </c>
      <c r="M70">
        <f t="shared" si="5"/>
        <v>0</v>
      </c>
      <c r="N70" t="str">
        <f>IF(M73&gt;2,D73,IF(M72&gt;2,D72,IF(M71&gt;2,D71,IF(M70&gt;2,D70,"a"))))</f>
        <v>a</v>
      </c>
      <c r="O70">
        <f>IF(M70&lt;3,D70,IF(M71&lt;3,D71,IF(M72&lt;3,D72,IF(M73&lt;3,D73,"b"))))</f>
        <v>65</v>
      </c>
      <c r="P70" s="3" t="s">
        <v>251</v>
      </c>
      <c r="U70" t="str">
        <f t="shared" si="2"/>
        <v/>
      </c>
      <c r="V70">
        <f t="shared" si="3"/>
        <v>0</v>
      </c>
    </row>
    <row r="71" spans="1:22" ht="54" x14ac:dyDescent="0.45">
      <c r="A71" s="51"/>
      <c r="B71" s="52"/>
      <c r="C71" s="18">
        <f>'記入欄（プレ自閉）'!D68</f>
        <v>2</v>
      </c>
      <c r="D71" s="18">
        <f>'記入欄（プレ自閉）'!A68</f>
        <v>66</v>
      </c>
      <c r="E71" s="3" t="str">
        <f>'記入欄（プレ自閉）'!E68</f>
        <v>姿勢や身体の形で感情を伝える</v>
      </c>
      <c r="G71" t="str">
        <f t="shared" ref="G71:G81" si="6">IF(R71+S71/100=0,"",R71+S71/100)</f>
        <v/>
      </c>
      <c r="H71" t="str">
        <f t="shared" si="4"/>
        <v/>
      </c>
      <c r="I71" s="20" t="s">
        <v>66</v>
      </c>
      <c r="J71">
        <f>IF('記入欄（プレ自閉）'!F68="〇",1,0)</f>
        <v>0</v>
      </c>
      <c r="K71">
        <f>IF('記入欄（プレ自閉）'!G68="〇",2,0)</f>
        <v>0</v>
      </c>
      <c r="L71">
        <f>IF('記入欄（プレ自閉）'!H68="〇",3,0)</f>
        <v>0</v>
      </c>
      <c r="M71">
        <f t="shared" si="5"/>
        <v>0</v>
      </c>
      <c r="P71" s="3" t="s">
        <v>252</v>
      </c>
      <c r="U71" t="str">
        <f t="shared" ref="U71:U81" si="7">IF(L71=3,G71,"")</f>
        <v/>
      </c>
      <c r="V71">
        <f t="shared" ref="V71:V81" si="8">IF(U71="",0,1)</f>
        <v>0</v>
      </c>
    </row>
    <row r="72" spans="1:22" ht="54" x14ac:dyDescent="0.45">
      <c r="A72" s="51"/>
      <c r="B72" s="52"/>
      <c r="C72" s="18">
        <f>'記入欄（プレ自閉）'!D69</f>
        <v>3</v>
      </c>
      <c r="D72" s="18">
        <f>'記入欄（プレ自閉）'!A69</f>
        <v>67</v>
      </c>
      <c r="E72" s="3" t="str">
        <f>'記入欄（プレ自閉）'!E69</f>
        <v>カードを使って感情を伝える</v>
      </c>
      <c r="G72" t="str">
        <f t="shared" si="6"/>
        <v/>
      </c>
      <c r="H72" t="str">
        <f t="shared" si="4"/>
        <v/>
      </c>
      <c r="I72" s="20" t="s">
        <v>66</v>
      </c>
      <c r="J72">
        <f>IF('記入欄（プレ自閉）'!F69="〇",1,0)</f>
        <v>0</v>
      </c>
      <c r="K72">
        <f>IF('記入欄（プレ自閉）'!G69="〇",2,0)</f>
        <v>0</v>
      </c>
      <c r="L72">
        <f>IF('記入欄（プレ自閉）'!H69="〇",3,0)</f>
        <v>0</v>
      </c>
      <c r="M72">
        <f t="shared" si="5"/>
        <v>0</v>
      </c>
      <c r="P72" s="3" t="s">
        <v>254</v>
      </c>
      <c r="U72" t="str">
        <f t="shared" si="7"/>
        <v/>
      </c>
      <c r="V72">
        <f t="shared" si="8"/>
        <v>0</v>
      </c>
    </row>
    <row r="73" spans="1:22" ht="54" x14ac:dyDescent="0.45">
      <c r="A73" s="51"/>
      <c r="B73" s="52"/>
      <c r="C73" s="18">
        <f>'記入欄（プレ自閉）'!D70</f>
        <v>4</v>
      </c>
      <c r="D73" s="18">
        <f>'記入欄（プレ自閉）'!A70</f>
        <v>68</v>
      </c>
      <c r="E73" s="3" t="str">
        <f>'記入欄（プレ自閉）'!E70</f>
        <v>場面に応じた適切な感情表現をする</v>
      </c>
      <c r="G73" t="str">
        <f t="shared" si="6"/>
        <v/>
      </c>
      <c r="H73" t="str">
        <f t="shared" ref="H73:H81" si="9">IF(OR(G72=0,G72=""),"",IF(OR(G73=0,G73=""),"",G73-G72))</f>
        <v/>
      </c>
      <c r="I73" s="20" t="s">
        <v>66</v>
      </c>
      <c r="J73">
        <f>IF('記入欄（プレ自閉）'!F70="〇",1,0)</f>
        <v>0</v>
      </c>
      <c r="K73">
        <f>IF('記入欄（プレ自閉）'!G70="〇",2,0)</f>
        <v>0</v>
      </c>
      <c r="L73">
        <f>IF('記入欄（プレ自閉）'!H70="〇",3,0)</f>
        <v>0</v>
      </c>
      <c r="M73">
        <f t="shared" si="5"/>
        <v>0</v>
      </c>
      <c r="P73" s="3" t="s">
        <v>253</v>
      </c>
      <c r="U73" t="str">
        <f t="shared" si="7"/>
        <v/>
      </c>
      <c r="V73">
        <f t="shared" si="8"/>
        <v>0</v>
      </c>
    </row>
    <row r="74" spans="1:22" ht="36" x14ac:dyDescent="0.45">
      <c r="A74" s="51"/>
      <c r="B74" s="50" t="s">
        <v>32</v>
      </c>
      <c r="C74" s="18">
        <f>'記入欄（プレ自閉）'!D71</f>
        <v>1</v>
      </c>
      <c r="D74" s="18">
        <f>'記入欄（プレ自閉）'!A71</f>
        <v>69</v>
      </c>
      <c r="E74" s="3" t="str">
        <f>'記入欄（プレ自閉）'!E71</f>
        <v>特定の人に注意を向ける</v>
      </c>
      <c r="G74" t="str">
        <f t="shared" si="6"/>
        <v/>
      </c>
      <c r="H74" t="str">
        <f>IF(OR(G74=0,G74=""),"",G74-$U$82)</f>
        <v/>
      </c>
      <c r="I74" s="20" t="s">
        <v>66</v>
      </c>
      <c r="J74">
        <f>IF('記入欄（プレ自閉）'!F71="〇",1,0)</f>
        <v>0</v>
      </c>
      <c r="K74">
        <f>IF('記入欄（プレ自閉）'!G71="〇",2,0)</f>
        <v>0</v>
      </c>
      <c r="L74">
        <f>IF('記入欄（プレ自閉）'!H71="〇",3,0)</f>
        <v>0</v>
      </c>
      <c r="M74">
        <f t="shared" si="5"/>
        <v>0</v>
      </c>
      <c r="N74" t="str">
        <f>IF(M77&gt;2,D77,IF(M76&gt;2,D76,IF(M75&gt;2,D75,IF(M74&gt;2,D74,"a"))))</f>
        <v>a</v>
      </c>
      <c r="O74">
        <f>IF(M74&lt;3,D74,IF(M75&lt;3,D75,IF(M76&lt;3,D76,IF(M77&lt;3,D77,"b"))))</f>
        <v>69</v>
      </c>
      <c r="P74" s="3" t="s">
        <v>233</v>
      </c>
      <c r="U74" t="str">
        <f t="shared" si="7"/>
        <v/>
      </c>
      <c r="V74">
        <f t="shared" si="8"/>
        <v>0</v>
      </c>
    </row>
    <row r="75" spans="1:22" ht="36" x14ac:dyDescent="0.45">
      <c r="A75" s="51"/>
      <c r="B75" s="50"/>
      <c r="C75" s="18">
        <f>'記入欄（プレ自閉）'!D72</f>
        <v>2</v>
      </c>
      <c r="D75" s="18">
        <f>'記入欄（プレ自閉）'!A72</f>
        <v>70</v>
      </c>
      <c r="E75" s="3" t="str">
        <f>'記入欄（プレ自閉）'!E72</f>
        <v>教員と物の受け渡しを行ったり、一緒に物を運んだりするなどの活動を経験する</v>
      </c>
      <c r="G75" t="str">
        <f t="shared" si="6"/>
        <v/>
      </c>
      <c r="H75" t="str">
        <f t="shared" si="9"/>
        <v/>
      </c>
      <c r="I75" s="20" t="s">
        <v>66</v>
      </c>
      <c r="J75">
        <f>IF('記入欄（プレ自閉）'!F72="〇",1,0)</f>
        <v>0</v>
      </c>
      <c r="K75">
        <f>IF('記入欄（プレ自閉）'!G72="〇",2,0)</f>
        <v>0</v>
      </c>
      <c r="L75">
        <f>IF('記入欄（プレ自閉）'!H72="〇",3,0)</f>
        <v>0</v>
      </c>
      <c r="M75">
        <f t="shared" si="5"/>
        <v>0</v>
      </c>
      <c r="P75" s="3" t="s">
        <v>255</v>
      </c>
      <c r="U75" t="str">
        <f t="shared" si="7"/>
        <v/>
      </c>
      <c r="V75">
        <f t="shared" si="8"/>
        <v>0</v>
      </c>
    </row>
    <row r="76" spans="1:22" ht="54" x14ac:dyDescent="0.45">
      <c r="A76" s="51"/>
      <c r="B76" s="50"/>
      <c r="C76" s="18">
        <f>'記入欄（プレ自閉）'!D73</f>
        <v>3</v>
      </c>
      <c r="D76" s="18">
        <f>'記入欄（プレ自閉）'!A73</f>
        <v>71</v>
      </c>
      <c r="E76" s="3" t="str">
        <f>'記入欄（プレ自閉）'!E73</f>
        <v>友だちと物の受け渡しを行ったり、一緒に物を運んだりするなどの活動を経験する</v>
      </c>
      <c r="G76" t="str">
        <f t="shared" si="6"/>
        <v/>
      </c>
      <c r="H76" t="str">
        <f t="shared" si="9"/>
        <v/>
      </c>
      <c r="I76" s="20" t="s">
        <v>66</v>
      </c>
      <c r="J76">
        <f>IF('記入欄（プレ自閉）'!F73="〇",1,0)</f>
        <v>0</v>
      </c>
      <c r="K76">
        <f>IF('記入欄（プレ自閉）'!G73="〇",2,0)</f>
        <v>0</v>
      </c>
      <c r="L76">
        <f>IF('記入欄（プレ自閉）'!H73="〇",3,0)</f>
        <v>0</v>
      </c>
      <c r="M76">
        <f t="shared" si="5"/>
        <v>0</v>
      </c>
      <c r="P76" s="3" t="s">
        <v>256</v>
      </c>
      <c r="U76" t="str">
        <f t="shared" si="7"/>
        <v/>
      </c>
      <c r="V76">
        <f t="shared" si="8"/>
        <v>0</v>
      </c>
    </row>
    <row r="77" spans="1:22" ht="36" x14ac:dyDescent="0.45">
      <c r="A77" s="51"/>
      <c r="B77" s="50"/>
      <c r="C77" s="18">
        <f>'記入欄（プレ自閉）'!D74</f>
        <v>4</v>
      </c>
      <c r="D77" s="18">
        <f>'記入欄（プレ自閉）'!A74</f>
        <v>72</v>
      </c>
      <c r="E77" s="3" t="str">
        <f>'記入欄（プレ自閉）'!E74</f>
        <v>ペアの友達を意識して活動に取り組む</v>
      </c>
      <c r="G77" t="str">
        <f t="shared" si="6"/>
        <v/>
      </c>
      <c r="H77" t="str">
        <f t="shared" si="9"/>
        <v/>
      </c>
      <c r="I77" s="20" t="s">
        <v>66</v>
      </c>
      <c r="J77">
        <f>IF('記入欄（プレ自閉）'!F74="〇",1,0)</f>
        <v>0</v>
      </c>
      <c r="K77">
        <f>IF('記入欄（プレ自閉）'!G74="〇",2,0)</f>
        <v>0</v>
      </c>
      <c r="L77">
        <f>IF('記入欄（プレ自閉）'!H74="〇",3,0)</f>
        <v>0</v>
      </c>
      <c r="M77">
        <f t="shared" si="5"/>
        <v>0</v>
      </c>
      <c r="P77" s="3" t="s">
        <v>257</v>
      </c>
      <c r="U77" t="str">
        <f t="shared" si="7"/>
        <v/>
      </c>
      <c r="V77">
        <f t="shared" si="8"/>
        <v>0</v>
      </c>
    </row>
    <row r="78" spans="1:22" ht="36" x14ac:dyDescent="0.45">
      <c r="A78" s="51"/>
      <c r="B78" s="50" t="s">
        <v>111</v>
      </c>
      <c r="C78" s="18">
        <f>'記入欄（プレ自閉）'!D75</f>
        <v>1</v>
      </c>
      <c r="D78" s="18">
        <f>'記入欄（プレ自閉）'!A75</f>
        <v>73</v>
      </c>
      <c r="E78" s="3" t="str">
        <f>'記入欄（プレ自閉）'!E75</f>
        <v>食べ物や好きな物など直接的な称賛に対して、称賛に気づく</v>
      </c>
      <c r="G78" t="str">
        <f t="shared" si="6"/>
        <v/>
      </c>
      <c r="H78" t="str">
        <f>IF(OR(G78=0,G78=""),"",G78-$U$82)</f>
        <v/>
      </c>
      <c r="I78" s="20" t="s">
        <v>66</v>
      </c>
      <c r="J78">
        <f>IF('記入欄（プレ自閉）'!F75="〇",1,0)</f>
        <v>0</v>
      </c>
      <c r="K78">
        <f>IF('記入欄（プレ自閉）'!G75="〇",2,0)</f>
        <v>0</v>
      </c>
      <c r="L78">
        <f>IF('記入欄（プレ自閉）'!H75="〇",3,0)</f>
        <v>0</v>
      </c>
      <c r="M78">
        <f t="shared" si="5"/>
        <v>0</v>
      </c>
      <c r="N78" t="str">
        <f>IF(M81&gt;2,D81,IF(M80&gt;2,D80,IF(M79&gt;2,D79,IF(M78&gt;2,D78,"a"))))</f>
        <v>a</v>
      </c>
      <c r="O78">
        <f>IF(M78&lt;3,D78,IF(M79&lt;3,D79,IF(M80&lt;3,D80,IF(M81&lt;3,D81,"b"))))</f>
        <v>73</v>
      </c>
      <c r="P78" s="3" t="s">
        <v>258</v>
      </c>
      <c r="U78" t="str">
        <f t="shared" si="7"/>
        <v/>
      </c>
      <c r="V78">
        <f t="shared" si="8"/>
        <v>0</v>
      </c>
    </row>
    <row r="79" spans="1:22" ht="36" x14ac:dyDescent="0.45">
      <c r="A79" s="51"/>
      <c r="B79" s="50"/>
      <c r="C79" s="18">
        <f>'記入欄（プレ自閉）'!D76</f>
        <v>2</v>
      </c>
      <c r="D79" s="18">
        <f>'記入欄（プレ自閉）'!A76</f>
        <v>74</v>
      </c>
      <c r="E79" s="3" t="str">
        <f>'記入欄（プレ自閉）'!E76</f>
        <v>言葉など間接的（社会的）称賛に対して、称賛されていることが分かる</v>
      </c>
      <c r="G79" t="str">
        <f t="shared" si="6"/>
        <v/>
      </c>
      <c r="H79" t="str">
        <f t="shared" si="9"/>
        <v/>
      </c>
      <c r="I79" s="20" t="s">
        <v>66</v>
      </c>
      <c r="J79">
        <f>IF('記入欄（プレ自閉）'!F76="〇",1,0)</f>
        <v>0</v>
      </c>
      <c r="K79">
        <f>IF('記入欄（プレ自閉）'!G76="〇",2,0)</f>
        <v>0</v>
      </c>
      <c r="L79">
        <f>IF('記入欄（プレ自閉）'!H76="〇",3,0)</f>
        <v>0</v>
      </c>
      <c r="M79">
        <f t="shared" si="5"/>
        <v>0</v>
      </c>
      <c r="P79" s="3" t="s">
        <v>259</v>
      </c>
      <c r="U79" t="str">
        <f t="shared" si="7"/>
        <v/>
      </c>
      <c r="V79">
        <f t="shared" si="8"/>
        <v>0</v>
      </c>
    </row>
    <row r="80" spans="1:22" ht="72" x14ac:dyDescent="0.45">
      <c r="A80" s="51"/>
      <c r="B80" s="50"/>
      <c r="C80" s="18">
        <f>'記入欄（プレ自閉）'!D77</f>
        <v>3</v>
      </c>
      <c r="D80" s="18">
        <f>'記入欄（プレ自閉）'!A77</f>
        <v>75</v>
      </c>
      <c r="E80" s="3" t="str">
        <f>'記入欄（プレ自閉）'!E77</f>
        <v>活動後に、シールやスタンプをためたり、ためたシールやスタンプを自分の好きな物や活動と交換したりすることが分かる</v>
      </c>
      <c r="G80" t="str">
        <f t="shared" si="6"/>
        <v/>
      </c>
      <c r="H80" t="str">
        <f t="shared" si="9"/>
        <v/>
      </c>
      <c r="I80" s="20" t="s">
        <v>66</v>
      </c>
      <c r="J80">
        <f>IF('記入欄（プレ自閉）'!F77="〇",1,0)</f>
        <v>0</v>
      </c>
      <c r="K80">
        <f>IF('記入欄（プレ自閉）'!G77="〇",2,0)</f>
        <v>0</v>
      </c>
      <c r="L80">
        <f>IF('記入欄（プレ自閉）'!H77="〇",3,0)</f>
        <v>0</v>
      </c>
      <c r="M80">
        <f t="shared" si="5"/>
        <v>0</v>
      </c>
      <c r="P80" s="3" t="s">
        <v>260</v>
      </c>
      <c r="U80" t="str">
        <f t="shared" si="7"/>
        <v/>
      </c>
      <c r="V80">
        <f t="shared" si="8"/>
        <v>0</v>
      </c>
    </row>
    <row r="81" spans="1:22" ht="54" x14ac:dyDescent="0.45">
      <c r="A81" s="51"/>
      <c r="B81" s="50"/>
      <c r="C81" s="18">
        <f>'記入欄（プレ自閉）'!D78</f>
        <v>4</v>
      </c>
      <c r="D81" s="18">
        <f>'記入欄（プレ自閉）'!A78</f>
        <v>76</v>
      </c>
      <c r="E81" s="3" t="str">
        <f>'記入欄（プレ自閉）'!E78</f>
        <v>シールやスタンプ、好きな物などを活動後の褒賞として期待をし、何週間か継続して活動をする</v>
      </c>
      <c r="G81" t="str">
        <f t="shared" si="6"/>
        <v/>
      </c>
      <c r="H81" t="str">
        <f t="shared" si="9"/>
        <v/>
      </c>
      <c r="I81" s="20" t="s">
        <v>66</v>
      </c>
      <c r="J81">
        <f>IF('記入欄（プレ自閉）'!F78="〇",1,0)</f>
        <v>0</v>
      </c>
      <c r="K81">
        <f>IF('記入欄（プレ自閉）'!G78="〇",2,0)</f>
        <v>0</v>
      </c>
      <c r="L81">
        <f>IF('記入欄（プレ自閉）'!H78="〇",3,0)</f>
        <v>0</v>
      </c>
      <c r="M81">
        <f t="shared" si="5"/>
        <v>0</v>
      </c>
      <c r="P81" s="3" t="s">
        <v>261</v>
      </c>
      <c r="U81" t="str">
        <f t="shared" si="7"/>
        <v/>
      </c>
      <c r="V81">
        <f t="shared" si="8"/>
        <v>0</v>
      </c>
    </row>
    <row r="82" spans="1:22" x14ac:dyDescent="0.45">
      <c r="T82" t="s">
        <v>272</v>
      </c>
      <c r="U82" t="e">
        <f>SUM(U4:U81)/V82</f>
        <v>#DIV/0!</v>
      </c>
      <c r="V82">
        <f>SUM(V4:V81)</f>
        <v>0</v>
      </c>
    </row>
  </sheetData>
  <sheetProtection algorithmName="SHA-512" hashValue="QTjqteq1sV8AjOLLMPVt0myg2+bzwjm4zL+XDQQ4lV3sChnHkP64MMwGugH53IIoKFuJ5f5L8kqTYr10iUd6hw==" saltValue="CJIZ/m+vsOjuq3P1wbVrAg==" spinCount="100000" sheet="1" objects="1" scenarios="1"/>
  <mergeCells count="26">
    <mergeCell ref="R3:S3"/>
    <mergeCell ref="A30:A53"/>
    <mergeCell ref="B50:B53"/>
    <mergeCell ref="B46:B49"/>
    <mergeCell ref="B30:B33"/>
    <mergeCell ref="B34:B37"/>
    <mergeCell ref="B38:B41"/>
    <mergeCell ref="B42:B45"/>
    <mergeCell ref="A18:A29"/>
    <mergeCell ref="B18:B20"/>
    <mergeCell ref="B21:B23"/>
    <mergeCell ref="B24:B26"/>
    <mergeCell ref="B27:B29"/>
    <mergeCell ref="B6:B9"/>
    <mergeCell ref="B10:B13"/>
    <mergeCell ref="J3:L3"/>
    <mergeCell ref="B14:B17"/>
    <mergeCell ref="A6:A17"/>
    <mergeCell ref="A54:A81"/>
    <mergeCell ref="B54:B57"/>
    <mergeCell ref="B58:B61"/>
    <mergeCell ref="B62:B65"/>
    <mergeCell ref="B66:B69"/>
    <mergeCell ref="B70:B73"/>
    <mergeCell ref="B74:B77"/>
    <mergeCell ref="B78:B8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J21" sqref="J21"/>
    </sheetView>
  </sheetViews>
  <sheetFormatPr defaultRowHeight="18" x14ac:dyDescent="0.45"/>
  <cols>
    <col min="2" max="2" width="25.5" bestFit="1" customWidth="1"/>
    <col min="4" max="4" width="68.8984375" bestFit="1" customWidth="1"/>
    <col min="6" max="6" width="15.09765625" customWidth="1"/>
    <col min="7" max="7" width="11.69921875" bestFit="1" customWidth="1"/>
    <col min="8" max="8" width="3.59765625" customWidth="1"/>
    <col min="9" max="9" width="2.5" bestFit="1" customWidth="1"/>
    <col min="10" max="10" width="6.69921875" bestFit="1" customWidth="1"/>
  </cols>
  <sheetData>
    <row r="1" spans="1:6" x14ac:dyDescent="0.45">
      <c r="A1" t="s">
        <v>163</v>
      </c>
    </row>
    <row r="3" spans="1:6" x14ac:dyDescent="0.45">
      <c r="B3" t="s">
        <v>14</v>
      </c>
      <c r="D3" t="s">
        <v>27</v>
      </c>
      <c r="E3" t="s">
        <v>4</v>
      </c>
    </row>
    <row r="4" spans="1:6" x14ac:dyDescent="0.45">
      <c r="A4" s="56" t="s">
        <v>19</v>
      </c>
      <c r="B4" t="s">
        <v>144</v>
      </c>
      <c r="C4" t="str">
        <f>計算!N6</f>
        <v>a</v>
      </c>
      <c r="D4" t="str">
        <f>VLOOKUP(C4,計算!$D:$F,2,0)</f>
        <v>できない</v>
      </c>
      <c r="E4" t="str">
        <f>VLOOKUP(C4,計算!$D:$G,4,0)</f>
        <v/>
      </c>
      <c r="F4">
        <f>IF(OR(E4="",E4=0),0,1)</f>
        <v>0</v>
      </c>
    </row>
    <row r="5" spans="1:6" ht="18.75" customHeight="1" x14ac:dyDescent="0.45">
      <c r="A5" s="56"/>
      <c r="B5" s="3" t="s">
        <v>18</v>
      </c>
      <c r="C5" t="str">
        <f>計算!N10</f>
        <v>a</v>
      </c>
      <c r="D5" t="str">
        <f>VLOOKUP(C5,計算!$D:$F,2,0)</f>
        <v>できない</v>
      </c>
      <c r="E5" t="str">
        <f>VLOOKUP(C5,計算!$D:$G,4,0)</f>
        <v/>
      </c>
      <c r="F5">
        <f t="shared" ref="F5:F23" si="0">IF(OR(E5="",E5=0),0,1)</f>
        <v>0</v>
      </c>
    </row>
    <row r="6" spans="1:6" x14ac:dyDescent="0.45">
      <c r="A6" s="56"/>
      <c r="B6" s="3" t="s">
        <v>83</v>
      </c>
      <c r="C6" t="str">
        <f>計算!N14</f>
        <v>a</v>
      </c>
      <c r="D6" t="str">
        <f>VLOOKUP(C6,計算!$D:$F,2,0)</f>
        <v>できない</v>
      </c>
      <c r="E6" t="str">
        <f>VLOOKUP(C6,計算!$D:$G,4,0)</f>
        <v/>
      </c>
      <c r="F6">
        <f t="shared" si="0"/>
        <v>0</v>
      </c>
    </row>
    <row r="7" spans="1:6" x14ac:dyDescent="0.45">
      <c r="A7" s="56" t="s">
        <v>28</v>
      </c>
      <c r="B7" s="3" t="s">
        <v>145</v>
      </c>
      <c r="C7" t="str">
        <f>計算!N18</f>
        <v>a</v>
      </c>
      <c r="D7" t="str">
        <f>VLOOKUP(C7,計算!$D:$F,2,0)</f>
        <v>できない</v>
      </c>
      <c r="E7" t="str">
        <f>VLOOKUP(C7,計算!$D:$G,4,0)</f>
        <v/>
      </c>
      <c r="F7">
        <f t="shared" si="0"/>
        <v>0</v>
      </c>
    </row>
    <row r="8" spans="1:6" x14ac:dyDescent="0.45">
      <c r="A8" s="56"/>
      <c r="B8" s="3" t="s">
        <v>29</v>
      </c>
      <c r="C8" t="str">
        <f>計算!N21</f>
        <v>a</v>
      </c>
      <c r="D8" t="str">
        <f>VLOOKUP(C8,計算!$D:$F,2,0)</f>
        <v>できない</v>
      </c>
      <c r="E8" t="str">
        <f>VLOOKUP(C8,計算!$D:$G,4,0)</f>
        <v/>
      </c>
      <c r="F8">
        <f t="shared" si="0"/>
        <v>0</v>
      </c>
    </row>
    <row r="9" spans="1:6" x14ac:dyDescent="0.45">
      <c r="A9" s="56"/>
      <c r="B9" s="3" t="s">
        <v>89</v>
      </c>
      <c r="C9" t="str">
        <f>計算!N24</f>
        <v>a</v>
      </c>
      <c r="D9" t="str">
        <f>VLOOKUP(C9,計算!$D:$F,2,0)</f>
        <v>できない</v>
      </c>
      <c r="E9" t="str">
        <f>VLOOKUP(C9,計算!$D:$G,4,0)</f>
        <v/>
      </c>
      <c r="F9">
        <f t="shared" si="0"/>
        <v>0</v>
      </c>
    </row>
    <row r="10" spans="1:6" ht="18.75" customHeight="1" x14ac:dyDescent="0.45">
      <c r="A10" s="56"/>
      <c r="B10" s="3" t="s">
        <v>93</v>
      </c>
      <c r="C10" t="str">
        <f>計算!N27</f>
        <v>a</v>
      </c>
      <c r="D10" t="str">
        <f>VLOOKUP(C10,計算!$D:$F,2,0)</f>
        <v>できない</v>
      </c>
      <c r="E10" t="str">
        <f>VLOOKUP(C10,計算!$D:$G,4,0)</f>
        <v/>
      </c>
      <c r="F10">
        <f t="shared" si="0"/>
        <v>0</v>
      </c>
    </row>
    <row r="11" spans="1:6" ht="18.75" customHeight="1" x14ac:dyDescent="0.45">
      <c r="A11" s="55" t="s">
        <v>30</v>
      </c>
      <c r="B11" s="3" t="s">
        <v>95</v>
      </c>
      <c r="C11" t="str">
        <f>計算!N30</f>
        <v>a</v>
      </c>
      <c r="D11" t="str">
        <f>VLOOKUP(C11,計算!$D:$F,2,0)</f>
        <v>できない</v>
      </c>
      <c r="E11" t="str">
        <f>VLOOKUP(C11,計算!$D:$G,4,0)</f>
        <v/>
      </c>
      <c r="F11">
        <f t="shared" si="0"/>
        <v>0</v>
      </c>
    </row>
    <row r="12" spans="1:6" x14ac:dyDescent="0.45">
      <c r="A12" s="55"/>
      <c r="B12" s="3" t="s">
        <v>34</v>
      </c>
      <c r="C12" t="str">
        <f>計算!N34</f>
        <v>a</v>
      </c>
      <c r="D12" t="str">
        <f>VLOOKUP(C12,計算!$D:$F,2,0)</f>
        <v>できない</v>
      </c>
      <c r="E12" t="str">
        <f>VLOOKUP(C12,計算!$D:$G,4,0)</f>
        <v/>
      </c>
      <c r="F12">
        <f t="shared" si="0"/>
        <v>0</v>
      </c>
    </row>
    <row r="13" spans="1:6" x14ac:dyDescent="0.45">
      <c r="A13" s="55"/>
      <c r="B13" s="3" t="s">
        <v>146</v>
      </c>
      <c r="C13" t="str">
        <f>計算!N38</f>
        <v>a</v>
      </c>
      <c r="D13" t="str">
        <f>VLOOKUP(C13,計算!$D:$F,2,0)</f>
        <v>できない</v>
      </c>
      <c r="E13" t="str">
        <f>VLOOKUP(C13,計算!$D:$G,4,0)</f>
        <v/>
      </c>
      <c r="F13">
        <f t="shared" si="0"/>
        <v>0</v>
      </c>
    </row>
    <row r="14" spans="1:6" ht="18.75" customHeight="1" x14ac:dyDescent="0.45">
      <c r="A14" s="55"/>
      <c r="B14" s="3" t="s">
        <v>98</v>
      </c>
      <c r="C14" t="str">
        <f>計算!N42</f>
        <v>a</v>
      </c>
      <c r="D14" t="str">
        <f>VLOOKUP(C14,計算!$D:$F,2,0)</f>
        <v>できない</v>
      </c>
      <c r="E14" t="str">
        <f>VLOOKUP(C14,計算!$D:$G,4,0)</f>
        <v/>
      </c>
      <c r="F14">
        <f t="shared" si="0"/>
        <v>0</v>
      </c>
    </row>
    <row r="15" spans="1:6" x14ac:dyDescent="0.45">
      <c r="A15" s="55"/>
      <c r="B15" s="3" t="s">
        <v>99</v>
      </c>
      <c r="C15" t="str">
        <f>計算!N46</f>
        <v>a</v>
      </c>
      <c r="D15" t="str">
        <f>VLOOKUP(C15,計算!$D:$F,2,0)</f>
        <v>できない</v>
      </c>
      <c r="E15" t="str">
        <f>VLOOKUP(C15,計算!$D:$G,4,0)</f>
        <v/>
      </c>
      <c r="F15">
        <f t="shared" si="0"/>
        <v>0</v>
      </c>
    </row>
    <row r="16" spans="1:6" x14ac:dyDescent="0.45">
      <c r="A16" s="55"/>
      <c r="B16" s="3" t="s">
        <v>147</v>
      </c>
      <c r="C16" t="str">
        <f>計算!N50</f>
        <v>a</v>
      </c>
      <c r="D16" t="str">
        <f>VLOOKUP(C16,計算!$D:$F,2,0)</f>
        <v>できない</v>
      </c>
      <c r="E16" t="str">
        <f>VLOOKUP(C16,計算!$D:$G,4,0)</f>
        <v/>
      </c>
      <c r="F16">
        <f t="shared" si="0"/>
        <v>0</v>
      </c>
    </row>
    <row r="17" spans="1:6" x14ac:dyDescent="0.45">
      <c r="A17" s="56" t="s">
        <v>33</v>
      </c>
      <c r="B17" s="3" t="s">
        <v>148</v>
      </c>
      <c r="C17" t="str">
        <f>計算!N54</f>
        <v>a</v>
      </c>
      <c r="D17" t="str">
        <f>VLOOKUP(C17,計算!$D:$F,2,0)</f>
        <v>できない</v>
      </c>
      <c r="E17" t="str">
        <f>VLOOKUP(C17,計算!$D:$G,4,0)</f>
        <v/>
      </c>
      <c r="F17">
        <f t="shared" si="0"/>
        <v>0</v>
      </c>
    </row>
    <row r="18" spans="1:6" x14ac:dyDescent="0.45">
      <c r="A18" s="56"/>
      <c r="B18" s="3" t="s">
        <v>149</v>
      </c>
      <c r="C18" t="str">
        <f>計算!N58</f>
        <v>a</v>
      </c>
      <c r="D18" t="str">
        <f>VLOOKUP(C18,計算!$D:$F,2,0)</f>
        <v>できない</v>
      </c>
      <c r="E18" t="str">
        <f>VLOOKUP(C18,計算!$D:$G,4,0)</f>
        <v/>
      </c>
      <c r="F18">
        <f t="shared" si="0"/>
        <v>0</v>
      </c>
    </row>
    <row r="19" spans="1:6" x14ac:dyDescent="0.45">
      <c r="A19" s="56"/>
      <c r="B19" s="3" t="s">
        <v>150</v>
      </c>
      <c r="C19" t="str">
        <f>計算!N62</f>
        <v>a</v>
      </c>
      <c r="D19" t="str">
        <f>VLOOKUP(C19,計算!$D:$F,2,0)</f>
        <v>できない</v>
      </c>
      <c r="E19" t="str">
        <f>VLOOKUP(C19,計算!$D:$G,4,0)</f>
        <v/>
      </c>
      <c r="F19">
        <f t="shared" si="0"/>
        <v>0</v>
      </c>
    </row>
    <row r="20" spans="1:6" x14ac:dyDescent="0.45">
      <c r="A20" s="56"/>
      <c r="B20" s="3" t="s">
        <v>151</v>
      </c>
      <c r="C20" t="str">
        <f>計算!N66</f>
        <v>a</v>
      </c>
      <c r="D20" t="str">
        <f>VLOOKUP(C20,計算!$D:$F,2,0)</f>
        <v>できない</v>
      </c>
      <c r="E20" t="str">
        <f>VLOOKUP(C20,計算!$D:$G,4,0)</f>
        <v/>
      </c>
      <c r="F20">
        <f t="shared" si="0"/>
        <v>0</v>
      </c>
    </row>
    <row r="21" spans="1:6" x14ac:dyDescent="0.45">
      <c r="A21" s="56"/>
      <c r="B21" s="3" t="s">
        <v>152</v>
      </c>
      <c r="C21" t="str">
        <f>計算!N70</f>
        <v>a</v>
      </c>
      <c r="D21" t="str">
        <f>VLOOKUP(C21,計算!$D:$F,2,0)</f>
        <v>できない</v>
      </c>
      <c r="E21" t="str">
        <f>VLOOKUP(C21,計算!$D:$G,4,0)</f>
        <v/>
      </c>
      <c r="F21">
        <f t="shared" si="0"/>
        <v>0</v>
      </c>
    </row>
    <row r="22" spans="1:6" x14ac:dyDescent="0.45">
      <c r="A22" s="56"/>
      <c r="B22" s="3" t="s">
        <v>153</v>
      </c>
      <c r="C22" t="str">
        <f>計算!N74</f>
        <v>a</v>
      </c>
      <c r="D22" t="str">
        <f>VLOOKUP(C22,計算!$D:$F,2,0)</f>
        <v>できない</v>
      </c>
      <c r="E22" t="str">
        <f>VLOOKUP(C22,計算!$D:$G,4,0)</f>
        <v/>
      </c>
      <c r="F22">
        <f t="shared" si="0"/>
        <v>0</v>
      </c>
    </row>
    <row r="23" spans="1:6" x14ac:dyDescent="0.45">
      <c r="A23" s="56"/>
      <c r="B23" s="3" t="s">
        <v>154</v>
      </c>
      <c r="C23" t="str">
        <f>計算!N78</f>
        <v>a</v>
      </c>
      <c r="D23" t="str">
        <f>VLOOKUP(C23,計算!$D:$F,2,0)</f>
        <v>できない</v>
      </c>
      <c r="E23" t="str">
        <f>VLOOKUP(C23,計算!$D:$G,4,0)</f>
        <v/>
      </c>
      <c r="F23">
        <f t="shared" si="0"/>
        <v>0</v>
      </c>
    </row>
    <row r="24" spans="1:6" x14ac:dyDescent="0.45">
      <c r="D24" t="s">
        <v>77</v>
      </c>
      <c r="E24" t="e">
        <f>SUM(E4:E23)/F24</f>
        <v>#DIV/0!</v>
      </c>
      <c r="F24">
        <f>SUM(F4:F23)</f>
        <v>0</v>
      </c>
    </row>
  </sheetData>
  <sheetProtection algorithmName="SHA-512" hashValue="Kvq3ahPn1yHIif0h0IGsat0HhKSV48GjbYoBWquHncgFBt0JbghsP9K4YLPC+w95A1gkPxc/n98pfNN0A9Xq+A==" saltValue="5F3pthD2UMofFP2Nuvidew==" spinCount="100000" sheet="1" objects="1" scenarios="1"/>
  <mergeCells count="4">
    <mergeCell ref="A4:A6"/>
    <mergeCell ref="A7:A10"/>
    <mergeCell ref="A11:A16"/>
    <mergeCell ref="A17:A2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K5" sqref="K5"/>
    </sheetView>
  </sheetViews>
  <sheetFormatPr defaultRowHeight="18" x14ac:dyDescent="0.45"/>
  <cols>
    <col min="3" max="3" width="68.8984375" bestFit="1" customWidth="1"/>
    <col min="4" max="4" width="24.796875" bestFit="1" customWidth="1"/>
    <col min="5" max="5" width="15.09765625" customWidth="1"/>
    <col min="6" max="6" width="11.69921875" bestFit="1" customWidth="1"/>
    <col min="7" max="7" width="24.09765625" bestFit="1" customWidth="1"/>
    <col min="8" max="8" width="14.3984375" bestFit="1" customWidth="1"/>
    <col min="9" max="9" width="8.5" bestFit="1" customWidth="1"/>
    <col min="10" max="10" width="12.3984375" bestFit="1" customWidth="1"/>
  </cols>
  <sheetData>
    <row r="1" spans="1:12" x14ac:dyDescent="0.45">
      <c r="A1" t="s">
        <v>162</v>
      </c>
    </row>
    <row r="3" spans="1:12" x14ac:dyDescent="0.45">
      <c r="C3" t="s">
        <v>27</v>
      </c>
      <c r="D3" t="s">
        <v>165</v>
      </c>
      <c r="E3" t="s">
        <v>70</v>
      </c>
      <c r="F3" t="s">
        <v>166</v>
      </c>
      <c r="G3" t="s">
        <v>14</v>
      </c>
      <c r="H3" t="s">
        <v>178</v>
      </c>
      <c r="I3" t="s">
        <v>167</v>
      </c>
      <c r="J3" t="s">
        <v>168</v>
      </c>
      <c r="K3" t="s">
        <v>164</v>
      </c>
      <c r="L3" t="s">
        <v>177</v>
      </c>
    </row>
    <row r="4" spans="1:12" x14ac:dyDescent="0.45">
      <c r="A4" s="56" t="s">
        <v>35</v>
      </c>
      <c r="B4">
        <f>計算!O6</f>
        <v>1</v>
      </c>
      <c r="C4" t="str">
        <f>IF(I4=0,"",VLOOKUP(B4,計算!$D:$F,2,0))</f>
        <v/>
      </c>
      <c r="D4" t="str">
        <f>IF(K4="","",ROUNDUP(K4,1))</f>
        <v/>
      </c>
      <c r="E4" t="str">
        <f>IF(I4=0,"",IF(I4=1,"できない","支援でできる"))</f>
        <v/>
      </c>
      <c r="F4" t="str">
        <f>IF(I4=0,"",IF(J4="","",IF(J4&lt;1,"短期目標",IF(AND(J4&gt;=1,J4&lt;3),"中期目標","長期目標"))))</f>
        <v/>
      </c>
      <c r="G4" t="s">
        <v>80</v>
      </c>
      <c r="H4" t="str">
        <f>IF(I4=0,"",VLOOKUP(B4,計算!$D:$P,13,0))</f>
        <v/>
      </c>
      <c r="I4">
        <f>VLOOKUP(B4,計算!$D:$M,10,0)</f>
        <v>0</v>
      </c>
      <c r="J4" t="str">
        <f>IF(I4=0,"",VLOOKUP(B4,計算!$D:$M,5,0))</f>
        <v/>
      </c>
      <c r="K4" t="str">
        <f>IF(I4=0,"",VLOOKUP(B4,計算!$D:$G,4,0))</f>
        <v/>
      </c>
      <c r="L4" t="str">
        <f>IF(I4=0,"",VLOOKUP(B4,計算!$D:$I,6,0))</f>
        <v/>
      </c>
    </row>
    <row r="5" spans="1:12" ht="18.75" customHeight="1" x14ac:dyDescent="0.45">
      <c r="A5" s="56"/>
      <c r="B5">
        <f>計算!O10</f>
        <v>5</v>
      </c>
      <c r="C5" t="str">
        <f>IF(I5=0,"",VLOOKUP(B5,計算!$D:$F,2,0))</f>
        <v/>
      </c>
      <c r="D5" t="str">
        <f t="shared" ref="D5:D23" si="0">IF(K5="","",ROUNDUP(K5,1))</f>
        <v/>
      </c>
      <c r="E5" t="str">
        <f t="shared" ref="E5:E23" si="1">IF(I5=0,"",IF(I5=1,"できない","支援でできる"))</f>
        <v/>
      </c>
      <c r="F5" t="str">
        <f t="shared" ref="F5:F23" si="2">IF(I5=0,"",IF(J5="","",IF(J5&lt;1,"短期目標",IF(AND(J5&gt;=1,J5&lt;3),"中期目標","長期目標"))))</f>
        <v/>
      </c>
      <c r="G5" s="3" t="s">
        <v>18</v>
      </c>
      <c r="H5" t="str">
        <f>IF(I5=0,"",VLOOKUP(B5,計算!$D:$P,13,0))</f>
        <v/>
      </c>
      <c r="I5">
        <f>VLOOKUP(B5,計算!$D:$M,10,0)</f>
        <v>0</v>
      </c>
      <c r="J5" t="str">
        <f>IF(I5=0,"",VLOOKUP(B5,計算!$D:$M,5,0))</f>
        <v/>
      </c>
      <c r="K5" t="str">
        <f>IF(I5=0,"",VLOOKUP(B5,計算!$D:$G,4,0))</f>
        <v/>
      </c>
      <c r="L5" t="str">
        <f>IF(I5=0,"",VLOOKUP(B5,計算!$D:$I,6,0))</f>
        <v/>
      </c>
    </row>
    <row r="6" spans="1:12" x14ac:dyDescent="0.45">
      <c r="A6" s="56"/>
      <c r="B6">
        <f>計算!O14</f>
        <v>9</v>
      </c>
      <c r="C6" t="str">
        <f>IF(I6=0,"",VLOOKUP(B6,計算!$D:$F,2,0))</f>
        <v/>
      </c>
      <c r="D6" t="str">
        <f t="shared" si="0"/>
        <v/>
      </c>
      <c r="E6" t="str">
        <f t="shared" si="1"/>
        <v/>
      </c>
      <c r="F6" t="str">
        <f t="shared" si="2"/>
        <v/>
      </c>
      <c r="G6" s="3" t="s">
        <v>83</v>
      </c>
      <c r="H6" t="str">
        <f>IF(I6=0,"",VLOOKUP(B6,計算!$D:$P,13,0))</f>
        <v/>
      </c>
      <c r="I6">
        <f>VLOOKUP(B6,計算!$D:$M,10,0)</f>
        <v>0</v>
      </c>
      <c r="J6" t="str">
        <f>IF(I6=0,"",VLOOKUP(B6,計算!$D:$M,5,0))</f>
        <v/>
      </c>
      <c r="K6" t="str">
        <f>IF(I6=0,"",VLOOKUP(B6,計算!$D:$G,4,0))</f>
        <v/>
      </c>
      <c r="L6" t="str">
        <f>IF(I6=0,"",VLOOKUP(B6,計算!$D:$I,6,0))</f>
        <v/>
      </c>
    </row>
    <row r="7" spans="1:12" x14ac:dyDescent="0.45">
      <c r="A7" s="56" t="s">
        <v>36</v>
      </c>
      <c r="B7">
        <f>計算!O18</f>
        <v>13</v>
      </c>
      <c r="C7" t="str">
        <f>IF(I7=0,"",VLOOKUP(B7,計算!$D:$F,2,0))</f>
        <v/>
      </c>
      <c r="D7" t="str">
        <f t="shared" si="0"/>
        <v/>
      </c>
      <c r="E7" t="str">
        <f t="shared" si="1"/>
        <v/>
      </c>
      <c r="F7" t="str">
        <f t="shared" si="2"/>
        <v/>
      </c>
      <c r="G7" s="3" t="s">
        <v>86</v>
      </c>
      <c r="H7" t="str">
        <f>IF(I7=0,"",VLOOKUP(B7,計算!$D:$P,13,0))</f>
        <v/>
      </c>
      <c r="I7">
        <f>VLOOKUP(B7,計算!$D:$M,10,0)</f>
        <v>0</v>
      </c>
      <c r="J7" t="str">
        <f>IF(I7=0,"",VLOOKUP(B7,計算!$D:$M,5,0))</f>
        <v/>
      </c>
      <c r="K7" t="str">
        <f>IF(I7=0,"",VLOOKUP(B7,計算!$D:$G,4,0))</f>
        <v/>
      </c>
      <c r="L7" t="str">
        <f>IF(I7=0,"",VLOOKUP(B7,計算!$D:$I,6,0))</f>
        <v/>
      </c>
    </row>
    <row r="8" spans="1:12" x14ac:dyDescent="0.45">
      <c r="A8" s="56"/>
      <c r="B8">
        <f>計算!O21</f>
        <v>16</v>
      </c>
      <c r="C8" t="str">
        <f>IF(I8=0,"",VLOOKUP(B8,計算!$D:$F,2,0))</f>
        <v/>
      </c>
      <c r="D8" t="str">
        <f t="shared" si="0"/>
        <v/>
      </c>
      <c r="E8" t="str">
        <f t="shared" si="1"/>
        <v/>
      </c>
      <c r="F8" t="str">
        <f t="shared" si="2"/>
        <v/>
      </c>
      <c r="G8" s="3" t="s">
        <v>29</v>
      </c>
      <c r="H8" t="str">
        <f>IF(I8=0,"",VLOOKUP(B8,計算!$D:$P,13,0))</f>
        <v/>
      </c>
      <c r="I8">
        <f>VLOOKUP(B8,計算!$D:$M,10,0)</f>
        <v>0</v>
      </c>
      <c r="J8" t="str">
        <f>IF(I8=0,"",VLOOKUP(B8,計算!$D:$M,5,0))</f>
        <v/>
      </c>
      <c r="K8" t="str">
        <f>IF(I8=0,"",VLOOKUP(B8,計算!$D:$G,4,0))</f>
        <v/>
      </c>
      <c r="L8" t="str">
        <f>IF(I8=0,"",VLOOKUP(B8,計算!$D:$I,6,0))</f>
        <v/>
      </c>
    </row>
    <row r="9" spans="1:12" x14ac:dyDescent="0.45">
      <c r="A9" s="56"/>
      <c r="B9">
        <f>計算!O24</f>
        <v>19</v>
      </c>
      <c r="C9" t="str">
        <f>IF(I9=0,"",VLOOKUP(B9,計算!$D:$F,2,0))</f>
        <v/>
      </c>
      <c r="D9" t="str">
        <f t="shared" si="0"/>
        <v/>
      </c>
      <c r="E9" t="str">
        <f t="shared" si="1"/>
        <v/>
      </c>
      <c r="F9" t="str">
        <f t="shared" si="2"/>
        <v/>
      </c>
      <c r="G9" s="3" t="s">
        <v>89</v>
      </c>
      <c r="H9" t="str">
        <f>IF(I9=0,"",VLOOKUP(B9,計算!$D:$P,13,0))</f>
        <v/>
      </c>
      <c r="I9">
        <f>VLOOKUP(B9,計算!$D:$M,10,0)</f>
        <v>0</v>
      </c>
      <c r="J9" t="str">
        <f>IF(I9=0,"",VLOOKUP(B9,計算!$D:$M,5,0))</f>
        <v/>
      </c>
      <c r="K9" t="str">
        <f>IF(I9=0,"",VLOOKUP(B9,計算!$D:$G,4,0))</f>
        <v/>
      </c>
      <c r="L9" t="str">
        <f>IF(I9=0,"",VLOOKUP(B9,計算!$D:$I,6,0))</f>
        <v/>
      </c>
    </row>
    <row r="10" spans="1:12" ht="18.75" customHeight="1" x14ac:dyDescent="0.45">
      <c r="A10" s="56"/>
      <c r="B10">
        <f>計算!O27</f>
        <v>22</v>
      </c>
      <c r="C10" t="str">
        <f>IF(I10=0,"",VLOOKUP(B10,計算!$D:$F,2,0))</f>
        <v/>
      </c>
      <c r="D10" t="str">
        <f t="shared" si="0"/>
        <v/>
      </c>
      <c r="E10" t="str">
        <f t="shared" si="1"/>
        <v/>
      </c>
      <c r="F10" t="str">
        <f t="shared" si="2"/>
        <v/>
      </c>
      <c r="G10" s="3" t="s">
        <v>93</v>
      </c>
      <c r="H10" t="str">
        <f>IF(I10=0,"",VLOOKUP(B10,計算!$D:$P,13,0))</f>
        <v/>
      </c>
      <c r="I10">
        <f>VLOOKUP(B10,計算!$D:$M,10,0)</f>
        <v>0</v>
      </c>
      <c r="J10" t="str">
        <f>IF(I10=0,"",VLOOKUP(B10,計算!$D:$M,5,0))</f>
        <v/>
      </c>
      <c r="K10" t="str">
        <f>IF(I10=0,"",VLOOKUP(B10,計算!$D:$G,4,0))</f>
        <v/>
      </c>
      <c r="L10" t="str">
        <f>IF(I10=0,"",VLOOKUP(B10,計算!$D:$I,6,0))</f>
        <v/>
      </c>
    </row>
    <row r="11" spans="1:12" ht="18.75" customHeight="1" x14ac:dyDescent="0.45">
      <c r="A11" s="55" t="s">
        <v>37</v>
      </c>
      <c r="B11">
        <f>計算!O30</f>
        <v>25</v>
      </c>
      <c r="C11" t="str">
        <f>IF(I11=0,"",VLOOKUP(B11,計算!$D:$F,2,0))</f>
        <v/>
      </c>
      <c r="D11" t="str">
        <f t="shared" si="0"/>
        <v/>
      </c>
      <c r="E11" t="str">
        <f t="shared" si="1"/>
        <v/>
      </c>
      <c r="F11" t="str">
        <f t="shared" si="2"/>
        <v/>
      </c>
      <c r="G11" s="3" t="s">
        <v>95</v>
      </c>
      <c r="H11" t="str">
        <f>IF(I11=0,"",VLOOKUP(B11,計算!$D:$P,13,0))</f>
        <v/>
      </c>
      <c r="I11">
        <f>VLOOKUP(B11,計算!$D:$M,10,0)</f>
        <v>0</v>
      </c>
      <c r="J11" t="str">
        <f>IF(I11=0,"",VLOOKUP(B11,計算!$D:$M,5,0))</f>
        <v/>
      </c>
      <c r="K11" t="str">
        <f>IF(I11=0,"",VLOOKUP(B11,計算!$D:$G,4,0))</f>
        <v/>
      </c>
      <c r="L11" t="str">
        <f>IF(I11=0,"",VLOOKUP(B11,計算!$D:$I,6,0))</f>
        <v/>
      </c>
    </row>
    <row r="12" spans="1:12" x14ac:dyDescent="0.45">
      <c r="A12" s="55"/>
      <c r="B12">
        <f>計算!O34</f>
        <v>29</v>
      </c>
      <c r="C12" t="str">
        <f>IF(I12=0,"",VLOOKUP(B12,計算!$D:$F,2,0))</f>
        <v/>
      </c>
      <c r="D12" t="str">
        <f t="shared" si="0"/>
        <v/>
      </c>
      <c r="E12" t="str">
        <f t="shared" si="1"/>
        <v/>
      </c>
      <c r="F12" t="str">
        <f t="shared" si="2"/>
        <v/>
      </c>
      <c r="G12" s="3" t="s">
        <v>34</v>
      </c>
      <c r="H12" t="str">
        <f>IF(I12=0,"",VLOOKUP(B12,計算!$D:$P,13,0))</f>
        <v/>
      </c>
      <c r="I12">
        <f>VLOOKUP(B12,計算!$D:$M,10,0)</f>
        <v>0</v>
      </c>
      <c r="J12" t="str">
        <f>IF(I12=0,"",VLOOKUP(B12,計算!$D:$M,5,0))</f>
        <v/>
      </c>
      <c r="K12" t="str">
        <f>IF(I12=0,"",VLOOKUP(B12,計算!$D:$G,4,0))</f>
        <v/>
      </c>
      <c r="L12" t="str">
        <f>IF(I12=0,"",VLOOKUP(B12,計算!$D:$I,6,0))</f>
        <v/>
      </c>
    </row>
    <row r="13" spans="1:12" x14ac:dyDescent="0.45">
      <c r="A13" s="55"/>
      <c r="B13">
        <f>計算!O38</f>
        <v>33</v>
      </c>
      <c r="C13" t="str">
        <f>IF(I13=0,"",VLOOKUP(B13,計算!$D:$F,2,0))</f>
        <v/>
      </c>
      <c r="D13" t="str">
        <f>IF(K13="","",ROUNDUP(K13,1))</f>
        <v/>
      </c>
      <c r="E13" t="str">
        <f t="shared" si="1"/>
        <v/>
      </c>
      <c r="F13" t="str">
        <f t="shared" si="2"/>
        <v/>
      </c>
      <c r="G13" s="3" t="s">
        <v>146</v>
      </c>
      <c r="H13" t="str">
        <f>IF(I13=0,"",VLOOKUP(B13,計算!$D:$P,13,0))</f>
        <v/>
      </c>
      <c r="I13">
        <f>VLOOKUP(B13,計算!$D:$M,10,0)</f>
        <v>0</v>
      </c>
      <c r="J13" t="str">
        <f>IF(I13=0,"",VLOOKUP(B13,計算!$D:$M,5,0))</f>
        <v/>
      </c>
      <c r="K13" t="str">
        <f>IF(I13=0,"",VLOOKUP(B13,計算!$D:$G,4,0))</f>
        <v/>
      </c>
      <c r="L13" t="str">
        <f>IF(I13=0,"",VLOOKUP(B13,計算!$D:$I,6,0))</f>
        <v/>
      </c>
    </row>
    <row r="14" spans="1:12" ht="18.75" customHeight="1" x14ac:dyDescent="0.45">
      <c r="A14" s="55"/>
      <c r="B14">
        <f>計算!O42</f>
        <v>37</v>
      </c>
      <c r="C14" t="str">
        <f>IF(I14=0,"",VLOOKUP(B14,計算!$D:$F,2,0))</f>
        <v/>
      </c>
      <c r="D14" t="str">
        <f t="shared" si="0"/>
        <v/>
      </c>
      <c r="E14" t="str">
        <f t="shared" si="1"/>
        <v/>
      </c>
      <c r="F14" t="str">
        <f t="shared" si="2"/>
        <v/>
      </c>
      <c r="G14" s="3" t="s">
        <v>98</v>
      </c>
      <c r="H14" t="str">
        <f>IF(I14=0,"",VLOOKUP(B14,計算!$D:$P,13,0))</f>
        <v/>
      </c>
      <c r="I14">
        <f>VLOOKUP(B14,計算!$D:$M,10,0)</f>
        <v>0</v>
      </c>
      <c r="J14" t="str">
        <f>IF(I14=0,"",VLOOKUP(B14,計算!$D:$M,5,0))</f>
        <v/>
      </c>
      <c r="K14" t="str">
        <f>IF(I14=0,"",VLOOKUP(B14,計算!$D:$G,4,0))</f>
        <v/>
      </c>
      <c r="L14" t="str">
        <f>IF(I14=0,"",VLOOKUP(B14,計算!$D:$I,6,0))</f>
        <v/>
      </c>
    </row>
    <row r="15" spans="1:12" x14ac:dyDescent="0.45">
      <c r="A15" s="55"/>
      <c r="B15">
        <f>計算!O46</f>
        <v>41</v>
      </c>
      <c r="C15" t="str">
        <f>IF(I15=0,"",VLOOKUP(B15,計算!$D:$F,2,0))</f>
        <v/>
      </c>
      <c r="D15" t="str">
        <f t="shared" si="0"/>
        <v/>
      </c>
      <c r="E15" t="str">
        <f t="shared" si="1"/>
        <v/>
      </c>
      <c r="F15" t="str">
        <f t="shared" si="2"/>
        <v/>
      </c>
      <c r="G15" s="3" t="s">
        <v>99</v>
      </c>
      <c r="H15" t="str">
        <f>IF(I15=0,"",VLOOKUP(B15,計算!$D:$P,13,0))</f>
        <v/>
      </c>
      <c r="I15">
        <f>VLOOKUP(B15,計算!$D:$M,10,0)</f>
        <v>0</v>
      </c>
      <c r="J15" t="str">
        <f>IF(I15=0,"",VLOOKUP(B15,計算!$D:$M,5,0))</f>
        <v/>
      </c>
      <c r="K15" t="str">
        <f>IF(I15=0,"",VLOOKUP(B15,計算!$D:$G,4,0))</f>
        <v/>
      </c>
      <c r="L15" t="str">
        <f>IF(I15=0,"",VLOOKUP(B15,計算!$D:$I,6,0))</f>
        <v/>
      </c>
    </row>
    <row r="16" spans="1:12" x14ac:dyDescent="0.45">
      <c r="A16" s="55"/>
      <c r="B16">
        <f>計算!O50</f>
        <v>45</v>
      </c>
      <c r="C16" t="str">
        <f>IF(I16=0,"",VLOOKUP(B16,計算!$D:$F,2,0))</f>
        <v/>
      </c>
      <c r="D16" t="str">
        <f t="shared" si="0"/>
        <v/>
      </c>
      <c r="E16" t="str">
        <f>IF(I16=0,"",IF(I16=1,"できない","支援でできる"))</f>
        <v/>
      </c>
      <c r="F16" t="str">
        <f t="shared" si="2"/>
        <v/>
      </c>
      <c r="G16" s="3" t="s">
        <v>147</v>
      </c>
      <c r="H16" t="str">
        <f>IF(I16=0,"",VLOOKUP(B16,計算!$D:$P,13,0))</f>
        <v/>
      </c>
      <c r="I16">
        <f>VLOOKUP(B16,計算!$D:$M,10,0)</f>
        <v>0</v>
      </c>
      <c r="J16" t="str">
        <f>IF(I16=0,"",VLOOKUP(B16,計算!$D:$M,5,0))</f>
        <v/>
      </c>
      <c r="K16" t="str">
        <f>IF(I16=0,"",VLOOKUP(B16,計算!$D:$G,4,0))</f>
        <v/>
      </c>
      <c r="L16" t="str">
        <f>IF(I16=0,"",VLOOKUP(B16,計算!$D:$I,6,0))</f>
        <v/>
      </c>
    </row>
    <row r="17" spans="1:12" x14ac:dyDescent="0.45">
      <c r="A17" s="56" t="s">
        <v>33</v>
      </c>
      <c r="B17">
        <f>計算!O54</f>
        <v>49</v>
      </c>
      <c r="C17" t="str">
        <f>IF(I17=0,"",VLOOKUP(B17,計算!$D:$F,2,0))</f>
        <v/>
      </c>
      <c r="D17" t="str">
        <f t="shared" si="0"/>
        <v/>
      </c>
      <c r="E17" t="str">
        <f t="shared" si="1"/>
        <v/>
      </c>
      <c r="F17" t="str">
        <f t="shared" si="2"/>
        <v/>
      </c>
      <c r="G17" s="3" t="s">
        <v>148</v>
      </c>
      <c r="H17" t="str">
        <f>IF(I17=0,"",VLOOKUP(B17,計算!$D:$P,13,0))</f>
        <v/>
      </c>
      <c r="I17">
        <f>VLOOKUP(B17,計算!$D:$M,10,0)</f>
        <v>0</v>
      </c>
      <c r="J17" t="str">
        <f>IF(I17=0,"",VLOOKUP(B17,計算!$D:$M,5,0))</f>
        <v/>
      </c>
      <c r="K17" t="str">
        <f>IF(I17=0,"",VLOOKUP(B17,計算!$D:$G,4,0))</f>
        <v/>
      </c>
      <c r="L17" t="str">
        <f>IF(I17=0,"",VLOOKUP(B17,計算!$D:$I,6,0))</f>
        <v/>
      </c>
    </row>
    <row r="18" spans="1:12" x14ac:dyDescent="0.45">
      <c r="A18" s="56"/>
      <c r="B18">
        <f>計算!O58</f>
        <v>53</v>
      </c>
      <c r="C18" t="str">
        <f>IF(I18=0,"",VLOOKUP(B18,計算!$D:$F,2,0))</f>
        <v/>
      </c>
      <c r="D18" t="str">
        <f t="shared" si="0"/>
        <v/>
      </c>
      <c r="E18" t="str">
        <f t="shared" si="1"/>
        <v/>
      </c>
      <c r="F18" t="str">
        <f t="shared" si="2"/>
        <v/>
      </c>
      <c r="G18" s="3" t="s">
        <v>149</v>
      </c>
      <c r="H18" t="str">
        <f>IF(I18=0,"",VLOOKUP(B18,計算!$D:$P,13,0))</f>
        <v/>
      </c>
      <c r="I18">
        <f>VLOOKUP(B18,計算!$D:$M,10,0)</f>
        <v>0</v>
      </c>
      <c r="J18" t="str">
        <f>IF(I18=0,"",VLOOKUP(B18,計算!$D:$M,5,0))</f>
        <v/>
      </c>
      <c r="K18" t="str">
        <f>IF(I18=0,"",VLOOKUP(B18,計算!$D:$G,4,0))</f>
        <v/>
      </c>
      <c r="L18" t="str">
        <f>IF(I18=0,"",VLOOKUP(B18,計算!$D:$I,6,0))</f>
        <v/>
      </c>
    </row>
    <row r="19" spans="1:12" x14ac:dyDescent="0.45">
      <c r="A19" s="56"/>
      <c r="B19">
        <f>計算!O62</f>
        <v>57</v>
      </c>
      <c r="C19" t="str">
        <f>IF(I19=0,"",VLOOKUP(B19,計算!$D:$F,2,0))</f>
        <v/>
      </c>
      <c r="D19" t="str">
        <f t="shared" si="0"/>
        <v/>
      </c>
      <c r="E19" t="str">
        <f t="shared" si="1"/>
        <v/>
      </c>
      <c r="F19" t="str">
        <f t="shared" si="2"/>
        <v/>
      </c>
      <c r="G19" s="3" t="s">
        <v>150</v>
      </c>
      <c r="H19" t="str">
        <f>IF(I19=0,"",VLOOKUP(B19,計算!$D:$P,13,0))</f>
        <v/>
      </c>
      <c r="I19">
        <f>VLOOKUP(B19,計算!$D:$M,10,0)</f>
        <v>0</v>
      </c>
      <c r="J19" t="str">
        <f>IF(I19=0,"",VLOOKUP(B19,計算!$D:$M,5,0))</f>
        <v/>
      </c>
      <c r="K19" t="str">
        <f>IF(I19=0,"",VLOOKUP(B19,計算!$D:$G,4,0))</f>
        <v/>
      </c>
      <c r="L19" t="str">
        <f>IF(I19=0,"",VLOOKUP(B19,計算!$D:$I,6,0))</f>
        <v/>
      </c>
    </row>
    <row r="20" spans="1:12" x14ac:dyDescent="0.45">
      <c r="A20" s="56"/>
      <c r="B20">
        <f>計算!O66</f>
        <v>61</v>
      </c>
      <c r="C20" t="str">
        <f>IF(I20=0,"",VLOOKUP(B20,計算!$D:$F,2,0))</f>
        <v/>
      </c>
      <c r="D20" t="str">
        <f t="shared" si="0"/>
        <v/>
      </c>
      <c r="E20" t="str">
        <f t="shared" si="1"/>
        <v/>
      </c>
      <c r="F20" t="str">
        <f t="shared" si="2"/>
        <v/>
      </c>
      <c r="G20" s="3" t="s">
        <v>151</v>
      </c>
      <c r="H20" t="str">
        <f>IF(I20=0,"",VLOOKUP(B20,計算!$D:$P,13,0))</f>
        <v/>
      </c>
      <c r="I20">
        <f>VLOOKUP(B20,計算!$D:$M,10,0)</f>
        <v>0</v>
      </c>
      <c r="J20" t="str">
        <f>IF(I20=0,"",VLOOKUP(B20,計算!$D:$M,5,0))</f>
        <v/>
      </c>
      <c r="K20" t="str">
        <f>IF(I20=0,"",VLOOKUP(B20,計算!$D:$G,4,0))</f>
        <v/>
      </c>
      <c r="L20" t="str">
        <f>IF(I20=0,"",VLOOKUP(B20,計算!$D:$I,6,0))</f>
        <v/>
      </c>
    </row>
    <row r="21" spans="1:12" x14ac:dyDescent="0.45">
      <c r="A21" s="56"/>
      <c r="B21">
        <f>計算!O70</f>
        <v>65</v>
      </c>
      <c r="C21" t="str">
        <f>IF(I21=0,"",VLOOKUP(B21,計算!$D:$F,2,0))</f>
        <v/>
      </c>
      <c r="D21" t="str">
        <f t="shared" si="0"/>
        <v/>
      </c>
      <c r="E21" t="str">
        <f t="shared" si="1"/>
        <v/>
      </c>
      <c r="F21" t="str">
        <f t="shared" si="2"/>
        <v/>
      </c>
      <c r="G21" s="3" t="s">
        <v>152</v>
      </c>
      <c r="H21" t="str">
        <f>IF(I21=0,"",VLOOKUP(B21,計算!$D:$P,13,0))</f>
        <v/>
      </c>
      <c r="I21">
        <f>VLOOKUP(B21,計算!$D:$M,10,0)</f>
        <v>0</v>
      </c>
      <c r="J21" t="str">
        <f>IF(I21=0,"",VLOOKUP(B21,計算!$D:$M,5,0))</f>
        <v/>
      </c>
      <c r="K21" t="str">
        <f>IF(I21=0,"",VLOOKUP(B21,計算!$D:$G,4,0))</f>
        <v/>
      </c>
      <c r="L21" t="str">
        <f>IF(I21=0,"",VLOOKUP(B21,計算!$D:$I,6,0))</f>
        <v/>
      </c>
    </row>
    <row r="22" spans="1:12" x14ac:dyDescent="0.45">
      <c r="A22" s="56"/>
      <c r="B22">
        <f>計算!O74</f>
        <v>69</v>
      </c>
      <c r="C22" t="str">
        <f>IF(I22=0,"",VLOOKUP(B22,計算!$D:$F,2,0))</f>
        <v/>
      </c>
      <c r="D22" t="str">
        <f t="shared" si="0"/>
        <v/>
      </c>
      <c r="E22" t="str">
        <f t="shared" si="1"/>
        <v/>
      </c>
      <c r="F22" t="str">
        <f t="shared" si="2"/>
        <v/>
      </c>
      <c r="G22" s="3" t="s">
        <v>153</v>
      </c>
      <c r="H22" t="str">
        <f>IF(I22=0,"",VLOOKUP(B22,計算!$D:$P,13,0))</f>
        <v/>
      </c>
      <c r="I22">
        <f>VLOOKUP(B22,計算!$D:$M,10,0)</f>
        <v>0</v>
      </c>
      <c r="J22" t="str">
        <f>IF(I22=0,"",VLOOKUP(B22,計算!$D:$M,5,0))</f>
        <v/>
      </c>
      <c r="K22" t="str">
        <f>IF(I22=0,"",VLOOKUP(B22,計算!$D:$G,4,0))</f>
        <v/>
      </c>
      <c r="L22" t="str">
        <f>IF(I22=0,"",VLOOKUP(B22,計算!$D:$I,6,0))</f>
        <v/>
      </c>
    </row>
    <row r="23" spans="1:12" x14ac:dyDescent="0.45">
      <c r="A23" s="56"/>
      <c r="B23">
        <f>計算!O78</f>
        <v>73</v>
      </c>
      <c r="C23" t="str">
        <f>IF(I23=0,"",VLOOKUP(B23,計算!$D:$F,2,0))</f>
        <v/>
      </c>
      <c r="D23" t="str">
        <f t="shared" si="0"/>
        <v/>
      </c>
      <c r="E23" t="str">
        <f t="shared" si="1"/>
        <v/>
      </c>
      <c r="F23" t="str">
        <f t="shared" si="2"/>
        <v/>
      </c>
      <c r="G23" s="3" t="s">
        <v>154</v>
      </c>
      <c r="H23" t="str">
        <f>IF(I23=0,"",VLOOKUP(B23,計算!$D:$P,13,0))</f>
        <v/>
      </c>
      <c r="I23">
        <f>VLOOKUP(B23,計算!$D:$M,10,0)</f>
        <v>0</v>
      </c>
      <c r="J23" t="str">
        <f>IF(I23=0,"",VLOOKUP(B23,計算!$D:$M,5,0))</f>
        <v/>
      </c>
      <c r="K23" t="str">
        <f>IF(I23=0,"",VLOOKUP(B23,計算!$D:$G,4,0))</f>
        <v/>
      </c>
      <c r="L23" t="str">
        <f>IF(I23=0,"",VLOOKUP(B23,計算!$D:$I,6,0))</f>
        <v/>
      </c>
    </row>
  </sheetData>
  <sheetProtection algorithmName="SHA-512" hashValue="ci53VHgVj2afY1TtVErblbwk6COqnlIWrDapYj2md4MI3ka02Aq4gU1vEo5Lq8zJJ3KBi8COhhf8xQJtty1siw==" saltValue="nGIyjnLCsxtDrMevQvgU3w==" spinCount="100000" sheet="1" objects="1" scenarios="1"/>
  <mergeCells count="4">
    <mergeCell ref="A11:A16"/>
    <mergeCell ref="A17:A23"/>
    <mergeCell ref="A4:A6"/>
    <mergeCell ref="A7:A1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プロフィール</vt:lpstr>
      <vt:lpstr>記入欄（プレ自閉）</vt:lpstr>
      <vt:lpstr>個別の指導計画参考</vt:lpstr>
      <vt:lpstr>計算</vt:lpstr>
      <vt:lpstr>できている項目</vt:lpstr>
      <vt:lpstr>次の目標</vt:lpstr>
      <vt:lpstr>個別の指導計画参考!Print_Area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2020-04-13T23:47:56Z</cp:lastPrinted>
  <dcterms:created xsi:type="dcterms:W3CDTF">2019-10-15T00:21:46Z</dcterms:created>
  <dcterms:modified xsi:type="dcterms:W3CDTF">2020-04-17T05:35:37Z</dcterms:modified>
</cp:coreProperties>
</file>