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459002\Desktop\成長の記録\成長の記録エクセルソフト原本\"/>
    </mc:Choice>
  </mc:AlternateContent>
  <bookViews>
    <workbookView xWindow="0" yWindow="0" windowWidth="20448" windowHeight="7500"/>
  </bookViews>
  <sheets>
    <sheet name="プロフィール" sheetId="1" r:id="rId1"/>
    <sheet name="記入欄(プレ知的）" sheetId="2" r:id="rId2"/>
    <sheet name="個別の指導計画参考" sheetId="7" r:id="rId3"/>
    <sheet name="計算" sheetId="3" state="hidden" r:id="rId4"/>
    <sheet name="できている項目" sheetId="8" state="hidden" r:id="rId5"/>
    <sheet name="次の目標" sheetId="5" state="hidden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6" i="3" l="1"/>
  <c r="H42" i="3"/>
  <c r="H38" i="3"/>
  <c r="H34" i="3"/>
  <c r="H30" i="3"/>
  <c r="H26" i="3"/>
  <c r="H22" i="3"/>
  <c r="H18" i="3"/>
  <c r="H14" i="3"/>
  <c r="H10" i="3"/>
  <c r="H6" i="3" l="1"/>
  <c r="U50" i="3"/>
  <c r="V50" i="3"/>
  <c r="U7" i="3"/>
  <c r="V7" i="3" s="1"/>
  <c r="U8" i="3"/>
  <c r="V8" i="3"/>
  <c r="U9" i="3"/>
  <c r="V9" i="3" s="1"/>
  <c r="U10" i="3"/>
  <c r="V10" i="3"/>
  <c r="U11" i="3"/>
  <c r="V11" i="3" s="1"/>
  <c r="U12" i="3"/>
  <c r="V12" i="3"/>
  <c r="U13" i="3"/>
  <c r="V13" i="3" s="1"/>
  <c r="U14" i="3"/>
  <c r="V14" i="3"/>
  <c r="U15" i="3"/>
  <c r="V15" i="3" s="1"/>
  <c r="U16" i="3"/>
  <c r="V16" i="3"/>
  <c r="U17" i="3"/>
  <c r="V17" i="3" s="1"/>
  <c r="U18" i="3"/>
  <c r="V18" i="3"/>
  <c r="U19" i="3"/>
  <c r="V19" i="3" s="1"/>
  <c r="U20" i="3"/>
  <c r="V20" i="3"/>
  <c r="U21" i="3"/>
  <c r="V21" i="3" s="1"/>
  <c r="U22" i="3"/>
  <c r="V22" i="3"/>
  <c r="U23" i="3"/>
  <c r="V23" i="3" s="1"/>
  <c r="U24" i="3"/>
  <c r="V24" i="3"/>
  <c r="U25" i="3"/>
  <c r="V25" i="3" s="1"/>
  <c r="U26" i="3"/>
  <c r="V26" i="3"/>
  <c r="U27" i="3"/>
  <c r="V27" i="3" s="1"/>
  <c r="U28" i="3"/>
  <c r="V28" i="3"/>
  <c r="U29" i="3"/>
  <c r="V29" i="3" s="1"/>
  <c r="U30" i="3"/>
  <c r="V30" i="3"/>
  <c r="U31" i="3"/>
  <c r="V31" i="3" s="1"/>
  <c r="U32" i="3"/>
  <c r="V32" i="3"/>
  <c r="U33" i="3"/>
  <c r="V33" i="3" s="1"/>
  <c r="U34" i="3"/>
  <c r="V34" i="3"/>
  <c r="U35" i="3"/>
  <c r="V35" i="3" s="1"/>
  <c r="U36" i="3"/>
  <c r="V36" i="3"/>
  <c r="U37" i="3"/>
  <c r="V37" i="3" s="1"/>
  <c r="U38" i="3"/>
  <c r="V38" i="3"/>
  <c r="U39" i="3"/>
  <c r="V39" i="3" s="1"/>
  <c r="U40" i="3"/>
  <c r="V40" i="3"/>
  <c r="U41" i="3"/>
  <c r="V41" i="3" s="1"/>
  <c r="U42" i="3"/>
  <c r="V42" i="3"/>
  <c r="U43" i="3"/>
  <c r="V43" i="3" s="1"/>
  <c r="U44" i="3"/>
  <c r="V44" i="3"/>
  <c r="U45" i="3"/>
  <c r="V45" i="3" s="1"/>
  <c r="U46" i="3"/>
  <c r="V46" i="3"/>
  <c r="U47" i="3"/>
  <c r="V47" i="3" s="1"/>
  <c r="U48" i="3"/>
  <c r="V48" i="3"/>
  <c r="U49" i="3"/>
  <c r="V49" i="3" s="1"/>
  <c r="V6" i="3"/>
  <c r="U6" i="3"/>
  <c r="G6" i="1" l="1"/>
  <c r="F6" i="1" l="1"/>
  <c r="G4" i="3" l="1"/>
  <c r="G7" i="3" l="1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6" i="3"/>
  <c r="H48" i="3" l="1"/>
  <c r="H49" i="3"/>
  <c r="H47" i="3"/>
  <c r="H44" i="3"/>
  <c r="H45" i="3"/>
  <c r="H43" i="3"/>
  <c r="H40" i="3"/>
  <c r="H41" i="3"/>
  <c r="H39" i="3"/>
  <c r="H36" i="3"/>
  <c r="H37" i="3"/>
  <c r="H35" i="3"/>
  <c r="H32" i="3"/>
  <c r="H33" i="3"/>
  <c r="H31" i="3"/>
  <c r="H28" i="3"/>
  <c r="H29" i="3"/>
  <c r="H27" i="3"/>
  <c r="H24" i="3"/>
  <c r="H25" i="3"/>
  <c r="H23" i="3"/>
  <c r="H20" i="3"/>
  <c r="H21" i="3"/>
  <c r="H19" i="3"/>
  <c r="H16" i="3"/>
  <c r="H17" i="3"/>
  <c r="H15" i="3"/>
  <c r="H13" i="3"/>
  <c r="H12" i="3"/>
  <c r="H11" i="3"/>
  <c r="H9" i="3"/>
  <c r="H8" i="3"/>
  <c r="H7" i="3"/>
  <c r="J6" i="3" l="1"/>
  <c r="H6" i="1"/>
  <c r="K6" i="3" l="1"/>
  <c r="J14" i="3"/>
  <c r="K14" i="3"/>
  <c r="L14" i="3"/>
  <c r="J15" i="3"/>
  <c r="K15" i="3"/>
  <c r="L15" i="3"/>
  <c r="J16" i="3"/>
  <c r="K16" i="3"/>
  <c r="L16" i="3"/>
  <c r="J17" i="3"/>
  <c r="K17" i="3"/>
  <c r="L17" i="3"/>
  <c r="J18" i="3"/>
  <c r="K18" i="3"/>
  <c r="L18" i="3"/>
  <c r="J19" i="3"/>
  <c r="K19" i="3"/>
  <c r="L19" i="3"/>
  <c r="J20" i="3"/>
  <c r="K20" i="3"/>
  <c r="L20" i="3"/>
  <c r="J21" i="3"/>
  <c r="K21" i="3"/>
  <c r="L21" i="3"/>
  <c r="J22" i="3"/>
  <c r="K22" i="3"/>
  <c r="L22" i="3"/>
  <c r="J23" i="3"/>
  <c r="K23" i="3"/>
  <c r="L23" i="3"/>
  <c r="J24" i="3"/>
  <c r="K24" i="3"/>
  <c r="L24" i="3"/>
  <c r="J25" i="3"/>
  <c r="K25" i="3"/>
  <c r="L25" i="3"/>
  <c r="J26" i="3"/>
  <c r="K26" i="3"/>
  <c r="L26" i="3"/>
  <c r="J27" i="3"/>
  <c r="K27" i="3"/>
  <c r="L27" i="3"/>
  <c r="J28" i="3"/>
  <c r="K28" i="3"/>
  <c r="L28" i="3"/>
  <c r="J29" i="3"/>
  <c r="K29" i="3"/>
  <c r="L29" i="3"/>
  <c r="J30" i="3"/>
  <c r="K30" i="3"/>
  <c r="L30" i="3"/>
  <c r="J31" i="3"/>
  <c r="K31" i="3"/>
  <c r="L31" i="3"/>
  <c r="J32" i="3"/>
  <c r="K32" i="3"/>
  <c r="L32" i="3"/>
  <c r="J33" i="3"/>
  <c r="K33" i="3"/>
  <c r="L33" i="3"/>
  <c r="J34" i="3"/>
  <c r="K34" i="3"/>
  <c r="L34" i="3"/>
  <c r="J35" i="3"/>
  <c r="K35" i="3"/>
  <c r="L35" i="3"/>
  <c r="J36" i="3"/>
  <c r="K36" i="3"/>
  <c r="L36" i="3"/>
  <c r="J37" i="3"/>
  <c r="K37" i="3"/>
  <c r="L37" i="3"/>
  <c r="J38" i="3"/>
  <c r="K38" i="3"/>
  <c r="L38" i="3"/>
  <c r="J39" i="3"/>
  <c r="K39" i="3"/>
  <c r="L39" i="3"/>
  <c r="J40" i="3"/>
  <c r="K40" i="3"/>
  <c r="L40" i="3"/>
  <c r="J41" i="3"/>
  <c r="K41" i="3"/>
  <c r="L41" i="3"/>
  <c r="J42" i="3"/>
  <c r="K42" i="3"/>
  <c r="L42" i="3"/>
  <c r="J43" i="3"/>
  <c r="K43" i="3"/>
  <c r="L43" i="3"/>
  <c r="J44" i="3"/>
  <c r="K44" i="3"/>
  <c r="L44" i="3"/>
  <c r="J45" i="3"/>
  <c r="K45" i="3"/>
  <c r="L45" i="3"/>
  <c r="J46" i="3"/>
  <c r="K46" i="3"/>
  <c r="L46" i="3"/>
  <c r="J47" i="3"/>
  <c r="K47" i="3"/>
  <c r="L47" i="3"/>
  <c r="J48" i="3"/>
  <c r="K48" i="3"/>
  <c r="L48" i="3"/>
  <c r="J49" i="3"/>
  <c r="K49" i="3"/>
  <c r="L49" i="3"/>
  <c r="J7" i="3"/>
  <c r="K7" i="3"/>
  <c r="L7" i="3"/>
  <c r="J8" i="3"/>
  <c r="K8" i="3"/>
  <c r="L8" i="3"/>
  <c r="J9" i="3"/>
  <c r="K9" i="3"/>
  <c r="L9" i="3"/>
  <c r="J10" i="3"/>
  <c r="K10" i="3"/>
  <c r="L10" i="3"/>
  <c r="J11" i="3"/>
  <c r="K11" i="3"/>
  <c r="L11" i="3"/>
  <c r="J12" i="3"/>
  <c r="K12" i="3"/>
  <c r="L12" i="3"/>
  <c r="J13" i="3"/>
  <c r="K13" i="3"/>
  <c r="L13" i="3"/>
  <c r="L6" i="3"/>
  <c r="M7" i="3" l="1"/>
  <c r="M11" i="3"/>
  <c r="M8" i="3"/>
  <c r="M28" i="3"/>
  <c r="M24" i="3"/>
  <c r="M46" i="3"/>
  <c r="M42" i="3"/>
  <c r="M38" i="3"/>
  <c r="M34" i="3"/>
  <c r="M30" i="3"/>
  <c r="M26" i="3"/>
  <c r="M22" i="3"/>
  <c r="M18" i="3"/>
  <c r="M14" i="3"/>
  <c r="M9" i="3"/>
  <c r="M10" i="3"/>
  <c r="M49" i="3"/>
  <c r="M48" i="3"/>
  <c r="M41" i="3"/>
  <c r="M37" i="3"/>
  <c r="N34" i="3" s="1"/>
  <c r="C11" i="8" s="1"/>
  <c r="E11" i="8" s="1"/>
  <c r="F11" i="8" s="1"/>
  <c r="M33" i="3"/>
  <c r="M29" i="3"/>
  <c r="M25" i="3"/>
  <c r="M21" i="3"/>
  <c r="M12" i="3"/>
  <c r="M39" i="3"/>
  <c r="M35" i="3"/>
  <c r="M27" i="3"/>
  <c r="M23" i="3"/>
  <c r="M13" i="3"/>
  <c r="M47" i="3"/>
  <c r="M40" i="3"/>
  <c r="M36" i="3"/>
  <c r="M32" i="3"/>
  <c r="M31" i="3"/>
  <c r="M20" i="3"/>
  <c r="M19" i="3"/>
  <c r="M44" i="3"/>
  <c r="M43" i="3"/>
  <c r="O42" i="3" s="1"/>
  <c r="C13" i="5" s="1"/>
  <c r="I13" i="5" s="1"/>
  <c r="M45" i="3"/>
  <c r="N42" i="3" s="1"/>
  <c r="C13" i="8" s="1"/>
  <c r="E13" i="8" s="1"/>
  <c r="F13" i="8" s="1"/>
  <c r="M17" i="3"/>
  <c r="M16" i="3"/>
  <c r="M15" i="3"/>
  <c r="M6" i="3"/>
  <c r="O6" i="3" s="1"/>
  <c r="O30" i="3" l="1"/>
  <c r="C10" i="5" s="1"/>
  <c r="I10" i="5" s="1"/>
  <c r="K10" i="5" s="1"/>
  <c r="E10" i="5" s="1"/>
  <c r="O26" i="3"/>
  <c r="C9" i="5" s="1"/>
  <c r="I9" i="5" s="1"/>
  <c r="F9" i="5" s="1"/>
  <c r="K13" i="5"/>
  <c r="E13" i="5" s="1"/>
  <c r="O46" i="3"/>
  <c r="C14" i="5" s="1"/>
  <c r="I14" i="5" s="1"/>
  <c r="J14" i="5" s="1"/>
  <c r="G14" i="5" s="1"/>
  <c r="O18" i="3"/>
  <c r="C7" i="5" s="1"/>
  <c r="I7" i="5" s="1"/>
  <c r="L13" i="5"/>
  <c r="B6" i="7" s="1"/>
  <c r="H13" i="5"/>
  <c r="D13" i="8"/>
  <c r="N18" i="3"/>
  <c r="C7" i="8" s="1"/>
  <c r="E7" i="8" s="1"/>
  <c r="F7" i="8" s="1"/>
  <c r="D13" i="5"/>
  <c r="N22" i="3"/>
  <c r="C8" i="8" s="1"/>
  <c r="E8" i="8" s="1"/>
  <c r="F8" i="8" s="1"/>
  <c r="N38" i="3"/>
  <c r="C12" i="8" s="1"/>
  <c r="E12" i="8" s="1"/>
  <c r="F12" i="8" s="1"/>
  <c r="N6" i="3"/>
  <c r="C4" i="8" s="1"/>
  <c r="E4" i="8" s="1"/>
  <c r="F4" i="8" s="1"/>
  <c r="D11" i="8"/>
  <c r="N14" i="3"/>
  <c r="C6" i="8" s="1"/>
  <c r="E6" i="8" s="1"/>
  <c r="F6" i="8" s="1"/>
  <c r="N10" i="3"/>
  <c r="C5" i="8" s="1"/>
  <c r="E5" i="8" s="1"/>
  <c r="F5" i="8" s="1"/>
  <c r="N26" i="3"/>
  <c r="C9" i="8" s="1"/>
  <c r="E9" i="8" s="1"/>
  <c r="F9" i="8" s="1"/>
  <c r="N30" i="3"/>
  <c r="C10" i="8" s="1"/>
  <c r="E10" i="8" s="1"/>
  <c r="F10" i="8" s="1"/>
  <c r="N46" i="3"/>
  <c r="C14" i="8" s="1"/>
  <c r="E14" i="8" s="1"/>
  <c r="F14" i="8" s="1"/>
  <c r="O10" i="3"/>
  <c r="C5" i="5" s="1"/>
  <c r="I5" i="5" s="1"/>
  <c r="O22" i="3"/>
  <c r="C8" i="5" s="1"/>
  <c r="I8" i="5" s="1"/>
  <c r="O34" i="3"/>
  <c r="C11" i="5" s="1"/>
  <c r="I11" i="5" s="1"/>
  <c r="F13" i="5"/>
  <c r="O38" i="3"/>
  <c r="C12" i="5" s="1"/>
  <c r="I12" i="5" s="1"/>
  <c r="C4" i="5"/>
  <c r="I4" i="5" s="1"/>
  <c r="K4" i="5" s="1"/>
  <c r="O14" i="3"/>
  <c r="C6" i="5" s="1"/>
  <c r="I6" i="5" s="1"/>
  <c r="F10" i="5" l="1"/>
  <c r="L10" i="5"/>
  <c r="B3" i="7" s="1"/>
  <c r="D10" i="5"/>
  <c r="J10" i="5"/>
  <c r="G10" i="5" s="1"/>
  <c r="H10" i="5"/>
  <c r="D6" i="7"/>
  <c r="D9" i="5"/>
  <c r="K9" i="5"/>
  <c r="E9" i="5" s="1"/>
  <c r="J9" i="5"/>
  <c r="G9" i="5" s="1"/>
  <c r="H9" i="5"/>
  <c r="L9" i="5"/>
  <c r="L14" i="5"/>
  <c r="K11" i="5"/>
  <c r="E11" i="5" s="1"/>
  <c r="K8" i="5"/>
  <c r="E8" i="5" s="1"/>
  <c r="K7" i="5"/>
  <c r="E7" i="5" s="1"/>
  <c r="K5" i="5"/>
  <c r="E5" i="5" s="1"/>
  <c r="K14" i="5"/>
  <c r="E14" i="5" s="1"/>
  <c r="K6" i="5"/>
  <c r="E6" i="5" s="1"/>
  <c r="K12" i="5"/>
  <c r="E12" i="5" s="1"/>
  <c r="F14" i="5"/>
  <c r="D14" i="5"/>
  <c r="H14" i="5"/>
  <c r="H7" i="5"/>
  <c r="E4" i="5"/>
  <c r="J4" i="5"/>
  <c r="G4" i="5" s="1"/>
  <c r="H6" i="7"/>
  <c r="G6" i="7"/>
  <c r="E6" i="7"/>
  <c r="C6" i="7"/>
  <c r="F7" i="5"/>
  <c r="D7" i="5"/>
  <c r="L7" i="5"/>
  <c r="F8" i="5"/>
  <c r="L8" i="5"/>
  <c r="H8" i="5"/>
  <c r="H4" i="5"/>
  <c r="L4" i="5"/>
  <c r="L12" i="5"/>
  <c r="B5" i="7" s="1"/>
  <c r="H12" i="5"/>
  <c r="L5" i="5"/>
  <c r="H5" i="5"/>
  <c r="H6" i="5"/>
  <c r="L6" i="5"/>
  <c r="B8" i="7" s="1"/>
  <c r="F11" i="5"/>
  <c r="H11" i="5"/>
  <c r="L11" i="5"/>
  <c r="B4" i="7" s="1"/>
  <c r="D10" i="8"/>
  <c r="D8" i="8"/>
  <c r="D6" i="5"/>
  <c r="D8" i="5"/>
  <c r="D9" i="8"/>
  <c r="D7" i="8"/>
  <c r="D5" i="5"/>
  <c r="D5" i="8"/>
  <c r="D4" i="8"/>
  <c r="D11" i="5"/>
  <c r="D4" i="5"/>
  <c r="F4" i="5"/>
  <c r="D12" i="5"/>
  <c r="F5" i="5"/>
  <c r="D14" i="8"/>
  <c r="D6" i="8"/>
  <c r="D12" i="8"/>
  <c r="F12" i="5"/>
  <c r="F6" i="5"/>
  <c r="C14" i="7" l="1"/>
  <c r="B14" i="7"/>
  <c r="D3" i="7"/>
  <c r="G3" i="7"/>
  <c r="B16" i="7"/>
  <c r="B13" i="7"/>
  <c r="B9" i="7"/>
  <c r="B11" i="7"/>
  <c r="E3" i="7"/>
  <c r="H7" i="7"/>
  <c r="B7" i="7"/>
  <c r="H3" i="7"/>
  <c r="B2" i="7"/>
  <c r="B15" i="7"/>
  <c r="C3" i="7"/>
  <c r="B12" i="7"/>
  <c r="B10" i="7"/>
  <c r="D16" i="7"/>
  <c r="C16" i="7"/>
  <c r="G16" i="7"/>
  <c r="E16" i="7"/>
  <c r="C13" i="7"/>
  <c r="F16" i="7"/>
  <c r="H16" i="7"/>
  <c r="H15" i="7"/>
  <c r="G15" i="7"/>
  <c r="D15" i="7"/>
  <c r="C15" i="7"/>
  <c r="F15" i="7"/>
  <c r="E15" i="7"/>
  <c r="F3" i="7"/>
  <c r="D7" i="7"/>
  <c r="F2" i="7"/>
  <c r="C2" i="7"/>
  <c r="D2" i="7"/>
  <c r="H2" i="7"/>
  <c r="E2" i="7"/>
  <c r="G2" i="7"/>
  <c r="C7" i="7"/>
  <c r="E7" i="7"/>
  <c r="F7" i="7"/>
  <c r="G7" i="7"/>
  <c r="F15" i="8"/>
  <c r="E15" i="8" s="1"/>
  <c r="E12" i="7"/>
  <c r="C10" i="7"/>
  <c r="H12" i="7"/>
  <c r="H10" i="7"/>
  <c r="C12" i="7"/>
  <c r="G12" i="7"/>
  <c r="D12" i="7"/>
  <c r="D14" i="7"/>
  <c r="F14" i="7"/>
  <c r="E14" i="7"/>
  <c r="H14" i="7"/>
  <c r="G14" i="7"/>
  <c r="H13" i="7"/>
  <c r="D13" i="7"/>
  <c r="E13" i="7"/>
  <c r="G13" i="7"/>
  <c r="E11" i="7"/>
  <c r="F11" i="7"/>
  <c r="H11" i="7"/>
  <c r="G11" i="7"/>
  <c r="C9" i="7"/>
  <c r="H9" i="7"/>
  <c r="D11" i="7"/>
  <c r="C11" i="7"/>
  <c r="E8" i="7"/>
  <c r="C8" i="7"/>
  <c r="H8" i="7"/>
  <c r="G8" i="7"/>
  <c r="H4" i="7"/>
  <c r="E4" i="7"/>
  <c r="G4" i="7"/>
  <c r="D4" i="7"/>
  <c r="C4" i="7"/>
  <c r="H5" i="7"/>
  <c r="G5" i="7"/>
  <c r="C5" i="7"/>
  <c r="E5" i="7"/>
  <c r="E10" i="7"/>
  <c r="G10" i="7"/>
  <c r="D10" i="7"/>
  <c r="D5" i="7"/>
  <c r="D9" i="7"/>
  <c r="G9" i="7"/>
  <c r="E9" i="7"/>
  <c r="D8" i="7"/>
  <c r="J7" i="5" l="1"/>
  <c r="G7" i="5" s="1"/>
  <c r="F9" i="7" s="1"/>
  <c r="J5" i="5"/>
  <c r="G5" i="5" s="1"/>
  <c r="F13" i="7" s="1"/>
  <c r="J6" i="5"/>
  <c r="G6" i="5" s="1"/>
  <c r="F8" i="7" s="1"/>
  <c r="J8" i="5"/>
  <c r="G8" i="5" s="1"/>
  <c r="J13" i="5"/>
  <c r="G13" i="5" s="1"/>
  <c r="F6" i="7" s="1"/>
  <c r="J11" i="5"/>
  <c r="G11" i="5" s="1"/>
  <c r="F4" i="7" s="1"/>
  <c r="J12" i="5"/>
  <c r="G12" i="5" s="1"/>
  <c r="F5" i="7" s="1"/>
  <c r="F10" i="7" l="1"/>
  <c r="F12" i="7"/>
</calcChain>
</file>

<file path=xl/sharedStrings.xml><?xml version="1.0" encoding="utf-8"?>
<sst xmlns="http://schemas.openxmlformats.org/spreadsheetml/2006/main" count="335" uniqueCount="211">
  <si>
    <t>成長の記録　プロフィール</t>
    <rPh sb="0" eb="2">
      <t>セイチョウ</t>
    </rPh>
    <rPh sb="3" eb="5">
      <t>キロク</t>
    </rPh>
    <phoneticPr fontId="1"/>
  </si>
  <si>
    <t>記入日</t>
    <rPh sb="0" eb="2">
      <t>キニュウ</t>
    </rPh>
    <rPh sb="2" eb="3">
      <t>ビ</t>
    </rPh>
    <phoneticPr fontId="1"/>
  </si>
  <si>
    <t>生年月日</t>
    <rPh sb="0" eb="2">
      <t>セイネン</t>
    </rPh>
    <rPh sb="2" eb="4">
      <t>ガッピ</t>
    </rPh>
    <phoneticPr fontId="1"/>
  </si>
  <si>
    <t>年齢</t>
    <rPh sb="0" eb="2">
      <t>ネンレイ</t>
    </rPh>
    <phoneticPr fontId="1"/>
  </si>
  <si>
    <t>発達年齢</t>
    <rPh sb="0" eb="2">
      <t>ハッタツ</t>
    </rPh>
    <rPh sb="2" eb="4">
      <t>ネンレイ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</si>
  <si>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</si>
  <si>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</si>
  <si>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</si>
  <si>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男・女</t>
    <rPh sb="0" eb="1">
      <t>オトコ</t>
    </rPh>
    <rPh sb="2" eb="3">
      <t>オンナ</t>
    </rPh>
    <phoneticPr fontId="1"/>
  </si>
  <si>
    <t>児童生徒名：</t>
    <phoneticPr fontId="1"/>
  </si>
  <si>
    <t>性別：</t>
    <rPh sb="0" eb="2">
      <t>セイベツ</t>
    </rPh>
    <phoneticPr fontId="1"/>
  </si>
  <si>
    <t>記入者：</t>
    <rPh sb="0" eb="2">
      <t>キニュウ</t>
    </rPh>
    <rPh sb="2" eb="3">
      <t>シャ</t>
    </rPh>
    <phoneticPr fontId="1"/>
  </si>
  <si>
    <t>「Ⅳー１節　プレ成長の記録　Ⅰー１項目表」</t>
    <rPh sb="4" eb="5">
      <t>セツ</t>
    </rPh>
    <rPh sb="8" eb="10">
      <t>セイチョウ</t>
    </rPh>
    <rPh sb="11" eb="13">
      <t>キロク</t>
    </rPh>
    <rPh sb="17" eb="19">
      <t>コウモク</t>
    </rPh>
    <rPh sb="19" eb="20">
      <t>ヒョウ</t>
    </rPh>
    <phoneticPr fontId="1"/>
  </si>
  <si>
    <t>番号</t>
    <rPh sb="0" eb="2">
      <t>バンゴウ</t>
    </rPh>
    <phoneticPr fontId="1"/>
  </si>
  <si>
    <t>領域</t>
    <rPh sb="0" eb="2">
      <t>リョウイキ</t>
    </rPh>
    <phoneticPr fontId="1"/>
  </si>
  <si>
    <t>小領域</t>
    <rPh sb="0" eb="1">
      <t>ショウ</t>
    </rPh>
    <rPh sb="1" eb="3">
      <t>リョウイキ</t>
    </rPh>
    <phoneticPr fontId="1"/>
  </si>
  <si>
    <t>段階</t>
    <rPh sb="0" eb="2">
      <t>ダンカイ</t>
    </rPh>
    <phoneticPr fontId="1"/>
  </si>
  <si>
    <t>項目</t>
    <rPh sb="0" eb="2">
      <t>コウモク</t>
    </rPh>
    <phoneticPr fontId="1"/>
  </si>
  <si>
    <t>できない</t>
    <phoneticPr fontId="1"/>
  </si>
  <si>
    <t>自分でできる</t>
    <rPh sb="0" eb="2">
      <t>ジブン</t>
    </rPh>
    <phoneticPr fontId="1"/>
  </si>
  <si>
    <t>支援されて
できる</t>
    <rPh sb="0" eb="2">
      <t>シエン</t>
    </rPh>
    <phoneticPr fontId="1"/>
  </si>
  <si>
    <t>粗大運動</t>
    <rPh sb="0" eb="2">
      <t>ソダイ</t>
    </rPh>
    <rPh sb="2" eb="4">
      <t>ウンドウ</t>
    </rPh>
    <phoneticPr fontId="1"/>
  </si>
  <si>
    <t>手指の操作性</t>
    <rPh sb="0" eb="1">
      <t>テ</t>
    </rPh>
    <rPh sb="1" eb="2">
      <t>ユビ</t>
    </rPh>
    <rPh sb="3" eb="6">
      <t>ソウサセイ</t>
    </rPh>
    <phoneticPr fontId="1"/>
  </si>
  <si>
    <t>運動</t>
    <rPh sb="0" eb="2">
      <t>ウンドウ</t>
    </rPh>
    <phoneticPr fontId="1"/>
  </si>
  <si>
    <t>２～３歩あるく</t>
    <rPh sb="3" eb="4">
      <t>アル</t>
    </rPh>
    <phoneticPr fontId="1"/>
  </si>
  <si>
    <t>両足でピョンピョン飛ぶ</t>
    <rPh sb="0" eb="2">
      <t>リョウアシ</t>
    </rPh>
    <rPh sb="9" eb="10">
      <t>ト</t>
    </rPh>
    <phoneticPr fontId="1"/>
  </si>
  <si>
    <t>片足で２～３秒立つ</t>
    <rPh sb="0" eb="2">
      <t>カタアシ</t>
    </rPh>
    <rPh sb="6" eb="7">
      <t>ビョウ</t>
    </rPh>
    <rPh sb="7" eb="8">
      <t>タ</t>
    </rPh>
    <phoneticPr fontId="1"/>
  </si>
  <si>
    <t>片足でケンケンが数歩できる</t>
    <rPh sb="0" eb="2">
      <t>カタアシ</t>
    </rPh>
    <rPh sb="8" eb="10">
      <t>スウホ</t>
    </rPh>
    <phoneticPr fontId="1"/>
  </si>
  <si>
    <t>びんのふたを、あけたりしめたりする</t>
    <phoneticPr fontId="1"/>
  </si>
  <si>
    <t>積み木を２つ３つ重ねる</t>
    <rPh sb="0" eb="1">
      <t>ツ</t>
    </rPh>
    <rPh sb="2" eb="3">
      <t>キ</t>
    </rPh>
    <rPh sb="8" eb="9">
      <t>カサ</t>
    </rPh>
    <phoneticPr fontId="1"/>
  </si>
  <si>
    <t>はさみを使って紙を切る</t>
    <rPh sb="4" eb="5">
      <t>ツカ</t>
    </rPh>
    <rPh sb="7" eb="8">
      <t>カミ</t>
    </rPh>
    <rPh sb="9" eb="10">
      <t>キ</t>
    </rPh>
    <phoneticPr fontId="1"/>
  </si>
  <si>
    <t>紙を直線に沿って切る</t>
    <rPh sb="0" eb="1">
      <t>カミ</t>
    </rPh>
    <rPh sb="2" eb="4">
      <t>チョクセン</t>
    </rPh>
    <rPh sb="5" eb="6">
      <t>ソ</t>
    </rPh>
    <rPh sb="8" eb="9">
      <t>キ</t>
    </rPh>
    <phoneticPr fontId="1"/>
  </si>
  <si>
    <t>〇が付いたところに１～３表示</t>
    <rPh sb="2" eb="3">
      <t>ツ</t>
    </rPh>
    <rPh sb="12" eb="14">
      <t>ヒョウジ</t>
    </rPh>
    <phoneticPr fontId="1"/>
  </si>
  <si>
    <t>sum</t>
    <phoneticPr fontId="1"/>
  </si>
  <si>
    <t>次の目標</t>
    <rPh sb="0" eb="1">
      <t>ツギ</t>
    </rPh>
    <rPh sb="2" eb="4">
      <t>モクヒョウ</t>
    </rPh>
    <phoneticPr fontId="1"/>
  </si>
  <si>
    <t>手指の操作性</t>
    <phoneticPr fontId="1"/>
  </si>
  <si>
    <t>「Ⅳー１節　プレ成長の記録　Ⅰー１項目表」</t>
    <phoneticPr fontId="1"/>
  </si>
  <si>
    <t>a</t>
    <phoneticPr fontId="1"/>
  </si>
  <si>
    <t>b</t>
    <phoneticPr fontId="1"/>
  </si>
  <si>
    <t>達成済み</t>
    <rPh sb="0" eb="2">
      <t>タッセイ</t>
    </rPh>
    <rPh sb="2" eb="3">
      <t>スミ</t>
    </rPh>
    <phoneticPr fontId="1"/>
  </si>
  <si>
    <t>項目</t>
    <phoneticPr fontId="1"/>
  </si>
  <si>
    <t>認知</t>
    <rPh sb="0" eb="2">
      <t>ニンチ</t>
    </rPh>
    <phoneticPr fontId="1"/>
  </si>
  <si>
    <t>表出言語</t>
    <rPh sb="0" eb="2">
      <t>ヒョウシュツ</t>
    </rPh>
    <rPh sb="2" eb="4">
      <t>ゲンゴ</t>
    </rPh>
    <phoneticPr fontId="1"/>
  </si>
  <si>
    <t>ことばを１～２語、正しくまねる</t>
    <phoneticPr fontId="1"/>
  </si>
  <si>
    <t>「ワンワンきた」「ママあっち」
等の二語文を話す</t>
    <phoneticPr fontId="1"/>
  </si>
  <si>
    <t>「ぼく」「わたし」などと言う</t>
    <phoneticPr fontId="1"/>
  </si>
  <si>
    <t>両親の姓名が言える</t>
    <phoneticPr fontId="1"/>
  </si>
  <si>
    <t>理解言語</t>
    <rPh sb="0" eb="2">
      <t>リカイ</t>
    </rPh>
    <rPh sb="2" eb="4">
      <t>ゲンゴ</t>
    </rPh>
    <phoneticPr fontId="1"/>
  </si>
  <si>
    <t>弁別・分類</t>
    <rPh sb="0" eb="2">
      <t>ベンベツ</t>
    </rPh>
    <rPh sb="3" eb="5">
      <t>ブンルイ</t>
    </rPh>
    <phoneticPr fontId="1"/>
  </si>
  <si>
    <t>「ちょうだい」と言うと手に持っ
ているものをくれる</t>
    <phoneticPr fontId="1"/>
  </si>
  <si>
    <t>「もうひとつ」「もうすこし」が
わかる</t>
    <phoneticPr fontId="1"/>
  </si>
  <si>
    <t>赤・青・黄・緑がわかる　（４/
４）</t>
    <phoneticPr fontId="1"/>
  </si>
  <si>
    <t>用途による物の指示　(本・鉛筆・
時計・いす・電燈：５/５）</t>
    <phoneticPr fontId="1"/>
  </si>
  <si>
    <t>絵本を見てひとつものの名前を言
う</t>
    <phoneticPr fontId="1"/>
  </si>
  <si>
    <t>「大きい・小さい」がわかる</t>
    <phoneticPr fontId="1"/>
  </si>
  <si>
    <t>「長い・短い」がわかる</t>
    <phoneticPr fontId="1"/>
  </si>
  <si>
    <t>左右がわかる</t>
    <phoneticPr fontId="1"/>
  </si>
  <si>
    <t>安全</t>
    <rPh sb="0" eb="2">
      <t>アンゼン</t>
    </rPh>
    <phoneticPr fontId="1"/>
  </si>
  <si>
    <t>社会的規範</t>
    <rPh sb="0" eb="2">
      <t>シャカイ</t>
    </rPh>
    <rPh sb="2" eb="3">
      <t>テキ</t>
    </rPh>
    <rPh sb="3" eb="5">
      <t>キハン</t>
    </rPh>
    <phoneticPr fontId="1"/>
  </si>
  <si>
    <t>いすによじのぼって座る</t>
    <phoneticPr fontId="1"/>
  </si>
  <si>
    <t>一人で一段ごとに足をそろえなが
ら階段をあがる</t>
    <phoneticPr fontId="1"/>
  </si>
  <si>
    <t>手をつながなくても歩道を一人で
歩ける</t>
    <phoneticPr fontId="1"/>
  </si>
  <si>
    <t>交差点を信号に従って渡ることが
できる。(信号のない所では車に注
意して渡ることができる）</t>
    <phoneticPr fontId="1"/>
  </si>
  <si>
    <t>基本的生活習慣
　(食事)</t>
    <rPh sb="0" eb="3">
      <t>キホンテキ</t>
    </rPh>
    <rPh sb="3" eb="5">
      <t>セイカツ</t>
    </rPh>
    <rPh sb="5" eb="7">
      <t>シュウカン</t>
    </rPh>
    <rPh sb="10" eb="12">
      <t>ショクジ</t>
    </rPh>
    <phoneticPr fontId="1"/>
  </si>
  <si>
    <t>スプーンで食べようとする</t>
    <phoneticPr fontId="1"/>
  </si>
  <si>
    <t>手をよごさないで食事をする</t>
    <phoneticPr fontId="1"/>
  </si>
  <si>
    <t>食卓でほとんど大人の世話になら
ないで食べる</t>
    <phoneticPr fontId="1"/>
  </si>
  <si>
    <t>基本的生活習慣
　(排泄)</t>
    <rPh sb="10" eb="12">
      <t>ハイセツ</t>
    </rPh>
    <phoneticPr fontId="1"/>
  </si>
  <si>
    <t>おしっこをした後で「ちーちー」
といって知らせる</t>
    <phoneticPr fontId="1"/>
  </si>
  <si>
    <t>排尿を予告する</t>
    <phoneticPr fontId="1"/>
  </si>
  <si>
    <t>自分でパンツを取って用をたす</t>
    <phoneticPr fontId="1"/>
  </si>
  <si>
    <t>自分で大便のしまつをする。（大
便におとながついていかなくても
よい）</t>
    <phoneticPr fontId="1"/>
  </si>
  <si>
    <t>順番やルｰルの理解</t>
    <rPh sb="0" eb="2">
      <t>ジュンバン</t>
    </rPh>
    <rPh sb="7" eb="9">
      <t>リカイ</t>
    </rPh>
    <phoneticPr fontId="1"/>
  </si>
  <si>
    <t>「おしまい」と言うとその行動を
やめる</t>
    <phoneticPr fontId="1"/>
  </si>
  <si>
    <t>欲しい物があっても、言い聞かせ
れば、我慢して待つ</t>
    <phoneticPr fontId="1"/>
  </si>
  <si>
    <t>順番がわかる</t>
    <phoneticPr fontId="1"/>
  </si>
  <si>
    <t>ルールのある遊びを理解して遊べ
る</t>
    <phoneticPr fontId="1"/>
  </si>
  <si>
    <t>簡単な手伝いをする</t>
    <phoneticPr fontId="1"/>
  </si>
  <si>
    <t>年下の子どもの世話をやきたがる</t>
    <phoneticPr fontId="1"/>
  </si>
  <si>
    <t>食卓の用意や後片付けが手伝える</t>
    <phoneticPr fontId="1"/>
  </si>
  <si>
    <t>電話で簡単な応対ができる</t>
    <phoneticPr fontId="1"/>
  </si>
  <si>
    <t>友だちと手をつなぐことができる</t>
    <phoneticPr fontId="1"/>
  </si>
  <si>
    <t>誘われれば遊び仲間に入る</t>
    <phoneticPr fontId="1"/>
  </si>
  <si>
    <t>友だちとままごと遊びをして、３
０分以上遊ぶ</t>
    <phoneticPr fontId="1"/>
  </si>
  <si>
    <t>友だちと一緒におぼんの上にもの
をのせて運ぶ</t>
    <phoneticPr fontId="1"/>
  </si>
  <si>
    <t>係りと当番</t>
    <rPh sb="0" eb="1">
      <t>カカワ</t>
    </rPh>
    <rPh sb="3" eb="5">
      <t>トウバン</t>
    </rPh>
    <phoneticPr fontId="1"/>
  </si>
  <si>
    <t>他者との活動</t>
    <rPh sb="0" eb="2">
      <t>タシャ</t>
    </rPh>
    <rPh sb="4" eb="6">
      <t>カツドウ</t>
    </rPh>
    <phoneticPr fontId="1"/>
  </si>
  <si>
    <t>対人関係</t>
    <rPh sb="0" eb="2">
      <t>タイジン</t>
    </rPh>
    <rPh sb="2" eb="4">
      <t>カンケイ</t>
    </rPh>
    <phoneticPr fontId="1"/>
  </si>
  <si>
    <t>社会的規範</t>
    <phoneticPr fontId="1"/>
  </si>
  <si>
    <t>表出言語</t>
    <rPh sb="0" eb="2">
      <t>ヒョウシュツ</t>
    </rPh>
    <rPh sb="2" eb="4">
      <t>ゲンゴ</t>
    </rPh>
    <phoneticPr fontId="1"/>
  </si>
  <si>
    <t>理解言語</t>
    <rPh sb="0" eb="2">
      <t>リカイ</t>
    </rPh>
    <rPh sb="2" eb="4">
      <t>ゲンゴ</t>
    </rPh>
    <phoneticPr fontId="1"/>
  </si>
  <si>
    <t>弁別・分類</t>
    <rPh sb="0" eb="2">
      <t>ベンベツ</t>
    </rPh>
    <rPh sb="3" eb="5">
      <t>ブンルイ</t>
    </rPh>
    <phoneticPr fontId="1"/>
  </si>
  <si>
    <t>安全</t>
    <rPh sb="0" eb="2">
      <t>アンゼン</t>
    </rPh>
    <phoneticPr fontId="1"/>
  </si>
  <si>
    <t>基本的生活習慣
(食事)</t>
    <rPh sb="0" eb="3">
      <t>キホンテキ</t>
    </rPh>
    <rPh sb="3" eb="5">
      <t>セイカツ</t>
    </rPh>
    <rPh sb="5" eb="7">
      <t>シュウカン</t>
    </rPh>
    <rPh sb="9" eb="11">
      <t>ショクジ</t>
    </rPh>
    <phoneticPr fontId="1"/>
  </si>
  <si>
    <t>基本的生活習慣
(排泄)</t>
    <rPh sb="9" eb="11">
      <t>ハイセツ</t>
    </rPh>
    <phoneticPr fontId="1"/>
  </si>
  <si>
    <t>順番やルールの理解</t>
    <rPh sb="0" eb="2">
      <t>ジュンバン</t>
    </rPh>
    <rPh sb="7" eb="9">
      <t>リカイ</t>
    </rPh>
    <phoneticPr fontId="1"/>
  </si>
  <si>
    <t>係りの当番</t>
    <rPh sb="0" eb="1">
      <t>カカ</t>
    </rPh>
    <rPh sb="3" eb="5">
      <t>トウバン</t>
    </rPh>
    <phoneticPr fontId="1"/>
  </si>
  <si>
    <t>運動</t>
    <rPh sb="0" eb="2">
      <t>ウンドウ</t>
    </rPh>
    <phoneticPr fontId="1"/>
  </si>
  <si>
    <t>認知</t>
    <rPh sb="0" eb="2">
      <t>ニンチ</t>
    </rPh>
    <phoneticPr fontId="1"/>
  </si>
  <si>
    <t>社会的規範</t>
    <rPh sb="0" eb="2">
      <t>シャカイ</t>
    </rPh>
    <rPh sb="2" eb="3">
      <t>テキ</t>
    </rPh>
    <rPh sb="3" eb="5">
      <t>キハン</t>
    </rPh>
    <phoneticPr fontId="1"/>
  </si>
  <si>
    <t>・ 「成長の記録試用版－２００９－」は、以下のように３部構成になっています。</t>
  </si>
  <si>
    <t>「プレ成長の記録（Ａ－１『自閉症』Ｉ－１『知的障がい』）」</t>
  </si>
  <si>
    <t>「成長の記録」</t>
  </si>
  <si>
    <t>「ポスト成長の記録」</t>
  </si>
  <si>
    <t>・ 観察後、以下のように実態に合わせて、それぞれの成長の記録の項目の一つ一つを</t>
  </si>
  <si>
    <t>読み、記入欄の当てはまる箇所に○をつけていきます。</t>
  </si>
  <si>
    <t>・ 小学部入学児童については、その実態にあわせて「プレＡ－１」、あるいは「プレ</t>
  </si>
  <si>
    <t>Ｉ－１」の最初の項目からチェックを開始します。「プレＡ－１」、あるいは「プレ</t>
  </si>
  <si>
    <t>Ｉ－１」のすべての項目をチェックした結果、ほとんどの項目をクリアしている場</t>
  </si>
  <si>
    <t>合は、「成長の記録」のチェックに進みます。</t>
  </si>
  <si>
    <t>・ 中学部、あるいは高等部からの入学生徒については、「成長の記録」の最初の項目</t>
  </si>
  <si>
    <t>からチェックを開始します。「成長の記録」のすべての項目をチェックした結果、</t>
  </si>
  <si>
    <t>ほとんどの項目をクリアしている場合は、「ポスト成長の記録」のチェックに進み</t>
  </si>
  <si>
    <t>ます。</t>
  </si>
  <si>
    <t>・ 記入欄には、それぞれの項目について「できない」「支援されてできる」「自分でで</t>
  </si>
  <si>
    <t>きる」の3 段階があります。</t>
  </si>
  <si>
    <t>・ 「できない」は、全くできないことです。</t>
  </si>
  <si>
    <t>・ 「支援されてできる」は、少しでも指導者が支援すればできることです。一部でき</t>
  </si>
  <si>
    <t>てもほとんどできてほんの少しだけの支援であってもすべて、少しでも支援の手が</t>
  </si>
  <si>
    <t>必要な場合はこれに当てはまります。</t>
  </si>
  <si>
    <t>・ 「自分でできる」は、完全にひとりでできることです。どの場所でもどの場面でも、</t>
  </si>
  <si>
    <t>支援なしで、ひとりでできる場合はこれに当てはまります。</t>
  </si>
  <si>
    <t>・ 各項目の一つ一つに解説文をつけていますので、それを読んで参考にしていただき</t>
  </si>
  <si>
    <t>当てはまる個所に○を記入していきます。</t>
  </si>
  <si>
    <t>※第Ⅱ章「成長の記録試用版—２００９—」の活用マニュアル抜粋</t>
    <rPh sb="1" eb="2">
      <t>ダイ</t>
    </rPh>
    <rPh sb="3" eb="4">
      <t>ショウ</t>
    </rPh>
    <rPh sb="5" eb="7">
      <t>セイチョウ</t>
    </rPh>
    <rPh sb="8" eb="10">
      <t>キロク</t>
    </rPh>
    <rPh sb="10" eb="13">
      <t>シヨウバン</t>
    </rPh>
    <rPh sb="21" eb="23">
      <t>カツヨウ</t>
    </rPh>
    <rPh sb="28" eb="30">
      <t>バッスイ</t>
    </rPh>
    <phoneticPr fontId="1"/>
  </si>
  <si>
    <t>体育</t>
    <rPh sb="0" eb="2">
      <t>タイイク</t>
    </rPh>
    <phoneticPr fontId="1"/>
  </si>
  <si>
    <t>個指</t>
    <rPh sb="0" eb="1">
      <t>コ</t>
    </rPh>
    <rPh sb="1" eb="2">
      <t>ユビ</t>
    </rPh>
    <phoneticPr fontId="1"/>
  </si>
  <si>
    <t>図工</t>
    <rPh sb="0" eb="2">
      <t>ズコウ</t>
    </rPh>
    <phoneticPr fontId="1"/>
  </si>
  <si>
    <t>国語</t>
    <rPh sb="0" eb="2">
      <t>コクゴ</t>
    </rPh>
    <phoneticPr fontId="1"/>
  </si>
  <si>
    <t>「ちょうだい」と言うと手に持っているものをくれる</t>
    <phoneticPr fontId="1"/>
  </si>
  <si>
    <t>「もうひとつ」「もうすこし」がわかる</t>
    <phoneticPr fontId="1"/>
  </si>
  <si>
    <t>赤・青・黄・緑がわかる　（４/４）</t>
    <phoneticPr fontId="1"/>
  </si>
  <si>
    <t>算数</t>
    <rPh sb="0" eb="2">
      <t>サンスウ</t>
    </rPh>
    <phoneticPr fontId="1"/>
  </si>
  <si>
    <t>用途による物の指示　(本・鉛筆・時計・いす・電燈：５/５）</t>
    <phoneticPr fontId="1"/>
  </si>
  <si>
    <t>絵本を見てひとつものの名前を言う</t>
    <phoneticPr fontId="1"/>
  </si>
  <si>
    <t>一人で一段ごとに足をそろえながら階段をあがる</t>
    <phoneticPr fontId="1"/>
  </si>
  <si>
    <t>手をつながなくても歩道を一人で歩ける</t>
    <phoneticPr fontId="1"/>
  </si>
  <si>
    <t>日常生活</t>
    <rPh sb="0" eb="2">
      <t>ニチジョウ</t>
    </rPh>
    <rPh sb="2" eb="4">
      <t>セイカツ</t>
    </rPh>
    <phoneticPr fontId="1"/>
  </si>
  <si>
    <t>交差点を信号に従って渡ることができる。(信号のない所では車に注意して渡ることができる）</t>
    <phoneticPr fontId="1"/>
  </si>
  <si>
    <t>食卓でほとんど大人の世話にならないで食べる</t>
    <phoneticPr fontId="1"/>
  </si>
  <si>
    <t>おしっこをした後で「ちーちー」といって知らせる</t>
    <phoneticPr fontId="1"/>
  </si>
  <si>
    <t>自分で大便のしまつをする。（大便におとながついていかなくてもよい）</t>
    <phoneticPr fontId="1"/>
  </si>
  <si>
    <t>「おしまい」と言うとその行動をやめる</t>
    <phoneticPr fontId="1"/>
  </si>
  <si>
    <t>欲しい物があっても、言い聞かせれば、我慢して待つ</t>
    <phoneticPr fontId="1"/>
  </si>
  <si>
    <t>ルールのある遊びを理解して遊べる</t>
    <phoneticPr fontId="1"/>
  </si>
  <si>
    <t>友だちとままごと遊びをして、３０分以上遊ぶ</t>
    <phoneticPr fontId="1"/>
  </si>
  <si>
    <t>友だちと一緒におぼんの上にものをのせて運ぶ</t>
    <phoneticPr fontId="1"/>
  </si>
  <si>
    <t>次の目標の項目</t>
    <rPh sb="0" eb="1">
      <t>ツギ</t>
    </rPh>
    <rPh sb="2" eb="4">
      <t>モクヒョウ</t>
    </rPh>
    <rPh sb="5" eb="7">
      <t>コウモク</t>
    </rPh>
    <phoneticPr fontId="1"/>
  </si>
  <si>
    <t>支援 or できない</t>
    <phoneticPr fontId="1"/>
  </si>
  <si>
    <t>発達年齢の差</t>
    <rPh sb="0" eb="2">
      <t>ハッタツ</t>
    </rPh>
    <rPh sb="2" eb="4">
      <t>ネンレイ</t>
    </rPh>
    <rPh sb="5" eb="6">
      <t>サ</t>
    </rPh>
    <phoneticPr fontId="1"/>
  </si>
  <si>
    <t>想定年齢</t>
    <rPh sb="0" eb="2">
      <t>ソウテイ</t>
    </rPh>
    <rPh sb="2" eb="4">
      <t>ネンレイ</t>
    </rPh>
    <phoneticPr fontId="1"/>
  </si>
  <si>
    <t>目標</t>
    <rPh sb="0" eb="2">
      <t>モクヒョウ</t>
    </rPh>
    <phoneticPr fontId="1"/>
  </si>
  <si>
    <t>想定年齢</t>
    <rPh sb="0" eb="2">
      <t>ソウテイ</t>
    </rPh>
    <rPh sb="2" eb="4">
      <t>ネンレイ</t>
    </rPh>
    <phoneticPr fontId="1"/>
  </si>
  <si>
    <t>支援・できない</t>
    <rPh sb="0" eb="2">
      <t>シエン</t>
    </rPh>
    <phoneticPr fontId="1"/>
  </si>
  <si>
    <t>できている</t>
    <phoneticPr fontId="1"/>
  </si>
  <si>
    <t>できている項目</t>
    <rPh sb="5" eb="7">
      <t>コウモク</t>
    </rPh>
    <phoneticPr fontId="1"/>
  </si>
  <si>
    <t>平均値</t>
    <rPh sb="0" eb="3">
      <t>ヘイキンチ</t>
    </rPh>
    <phoneticPr fontId="1"/>
  </si>
  <si>
    <t>「いただきます」「ごちそうさま」という</t>
    <phoneticPr fontId="1"/>
  </si>
  <si>
    <t>〇のsum</t>
    <phoneticPr fontId="1"/>
  </si>
  <si>
    <t>短or中or長</t>
    <rPh sb="0" eb="1">
      <t>タン</t>
    </rPh>
    <rPh sb="3" eb="4">
      <t>ナカ</t>
    </rPh>
    <rPh sb="6" eb="7">
      <t>チョウ</t>
    </rPh>
    <phoneticPr fontId="1"/>
  </si>
  <si>
    <t>想定年齢</t>
    <rPh sb="0" eb="2">
      <t>ソウテイ</t>
    </rPh>
    <rPh sb="2" eb="4">
      <t>ネンレイ</t>
    </rPh>
    <phoneticPr fontId="1"/>
  </si>
  <si>
    <t>想定年齢の差</t>
    <rPh sb="0" eb="2">
      <t>ソウテイ</t>
    </rPh>
    <rPh sb="2" eb="4">
      <t>ネンレイ</t>
    </rPh>
    <rPh sb="5" eb="6">
      <t>サ</t>
    </rPh>
    <phoneticPr fontId="1"/>
  </si>
  <si>
    <r>
      <t>想定年齢</t>
    </r>
    <r>
      <rPr>
        <sz val="6"/>
        <color theme="1"/>
        <rFont val="游ゴシック"/>
        <family val="3"/>
        <charset val="128"/>
        <scheme val="minor"/>
      </rPr>
      <t>（小数点第１位以下を切り上げ）</t>
    </r>
    <rPh sb="0" eb="2">
      <t>ソウテイ</t>
    </rPh>
    <rPh sb="2" eb="4">
      <t>ネンレイ</t>
    </rPh>
    <phoneticPr fontId="1"/>
  </si>
  <si>
    <t>新学習指導要領</t>
    <rPh sb="0" eb="7">
      <t>シンガクシュウシドウヨウリョウ</t>
    </rPh>
    <phoneticPr fontId="1"/>
  </si>
  <si>
    <t>「ワンワンきた」「ママあっち」等の二語文を話す</t>
    <phoneticPr fontId="1"/>
  </si>
  <si>
    <t>国語２－ア
生活２－オ</t>
    <rPh sb="0" eb="2">
      <t>コクゴ</t>
    </rPh>
    <rPh sb="6" eb="8">
      <t>セイカツ</t>
    </rPh>
    <phoneticPr fontId="1"/>
  </si>
  <si>
    <t>国語１－Ｃ</t>
    <phoneticPr fontId="1"/>
  </si>
  <si>
    <t>生活２－ア</t>
    <rPh sb="0" eb="2">
      <t>セイカツ</t>
    </rPh>
    <phoneticPr fontId="1"/>
  </si>
  <si>
    <t>生活１－ア</t>
    <rPh sb="0" eb="2">
      <t>セイカツ</t>
    </rPh>
    <phoneticPr fontId="1"/>
  </si>
  <si>
    <t>生活２－キ</t>
    <rPh sb="0" eb="2">
      <t>セイカツ</t>
    </rPh>
    <phoneticPr fontId="1"/>
  </si>
  <si>
    <t>生活１－オ</t>
    <rPh sb="0" eb="2">
      <t>セイカツ</t>
    </rPh>
    <phoneticPr fontId="1"/>
  </si>
  <si>
    <t>新学習指導要領</t>
    <rPh sb="0" eb="7">
      <t>シンガクシュウシドウヨウリョウ</t>
    </rPh>
    <phoneticPr fontId="1"/>
  </si>
  <si>
    <t>個指</t>
    <rPh sb="0" eb="1">
      <t>コ</t>
    </rPh>
    <rPh sb="1" eb="2">
      <t>ユビ</t>
    </rPh>
    <phoneticPr fontId="1"/>
  </si>
  <si>
    <t>小領域</t>
    <rPh sb="0" eb="1">
      <t>ショウ</t>
    </rPh>
    <rPh sb="1" eb="3">
      <t>リョウイキ</t>
    </rPh>
    <phoneticPr fontId="1"/>
  </si>
  <si>
    <t>算数</t>
    <rPh sb="0" eb="2">
      <t>サンスウ</t>
    </rPh>
    <phoneticPr fontId="1"/>
  </si>
  <si>
    <t>想定年齢</t>
    <rPh sb="0" eb="2">
      <t>ソウテイ</t>
    </rPh>
    <rPh sb="2" eb="4">
      <t>ネンレイ</t>
    </rPh>
    <phoneticPr fontId="1"/>
  </si>
  <si>
    <t>自立</t>
    <rPh sb="0" eb="2">
      <t>ジリツ</t>
    </rPh>
    <phoneticPr fontId="1"/>
  </si>
  <si>
    <t>図工</t>
    <rPh sb="0" eb="2">
      <t>ズコウコウ</t>
    </rPh>
    <phoneticPr fontId="1"/>
  </si>
  <si>
    <t>国語２－ア
自立―コミュニケーション(１)</t>
    <rPh sb="0" eb="2">
      <t>コクゴ</t>
    </rPh>
    <rPh sb="6" eb="8">
      <t>ジリツ</t>
    </rPh>
    <phoneticPr fontId="1"/>
  </si>
  <si>
    <t>国語２－ア
自立―コミュニケーション(１)(２)(３)</t>
    <rPh sb="0" eb="2">
      <t>コクゴ</t>
    </rPh>
    <rPh sb="6" eb="8">
      <t>ジリツ</t>
    </rPh>
    <phoneticPr fontId="1"/>
  </si>
  <si>
    <t>自立―身体の動き(５)</t>
    <rPh sb="0" eb="2">
      <t>ジリツ</t>
    </rPh>
    <rPh sb="3" eb="5">
      <t>シンタイ</t>
    </rPh>
    <rPh sb="6" eb="7">
      <t>ウゴ</t>
    </rPh>
    <phoneticPr fontId="1"/>
  </si>
  <si>
    <t>算数１－Ａ
自立―環境の把握(５)</t>
    <rPh sb="0" eb="2">
      <t>サンスウ</t>
    </rPh>
    <rPh sb="9" eb="11">
      <t>カンキョウ</t>
    </rPh>
    <rPh sb="12" eb="14">
      <t>ハアク</t>
    </rPh>
    <phoneticPr fontId="1"/>
  </si>
  <si>
    <t>国語１－Ａ
自立―環境の把握(５)</t>
    <rPh sb="9" eb="11">
      <t>カンキョウ</t>
    </rPh>
    <rPh sb="12" eb="14">
      <t>ハアク</t>
    </rPh>
    <phoneticPr fontId="1"/>
  </si>
  <si>
    <t>国語１－Ａ
生活１－オ
自立―人間関係の形成(１)(２)</t>
    <phoneticPr fontId="1"/>
  </si>
  <si>
    <t>国語１－Ａ
生活１－オ
自立―環境の把握(５)</t>
    <rPh sb="0" eb="2">
      <t>コクゴ</t>
    </rPh>
    <rPh sb="6" eb="8">
      <t>セイカツ</t>
    </rPh>
    <rPh sb="15" eb="17">
      <t>カンキョウ</t>
    </rPh>
    <rPh sb="18" eb="20">
      <t>ハアク</t>
    </rPh>
    <phoneticPr fontId="1"/>
  </si>
  <si>
    <t>算数１－Ｄ
自立―環境の把握(５)</t>
    <phoneticPr fontId="1"/>
  </si>
  <si>
    <t>国語１－Ａ
自立―環境の把握(５)</t>
    <phoneticPr fontId="1"/>
  </si>
  <si>
    <t>生活３－イ</t>
    <rPh sb="0" eb="2">
      <t>セイカツ</t>
    </rPh>
    <phoneticPr fontId="1"/>
  </si>
  <si>
    <t>生活２－ア
自立―身体の動き(３)</t>
    <rPh sb="0" eb="2">
      <t>セイカツ</t>
    </rPh>
    <rPh sb="6" eb="8">
      <t>ジリツ</t>
    </rPh>
    <rPh sb="9" eb="11">
      <t>シンタイ</t>
    </rPh>
    <rPh sb="12" eb="13">
      <t>ウゴ</t>
    </rPh>
    <phoneticPr fontId="1"/>
  </si>
  <si>
    <t>体育１－Ａ
自立―身体の動き(１)(３)</t>
    <rPh sb="0" eb="2">
      <t>タイイク</t>
    </rPh>
    <rPh sb="6" eb="8">
      <t>ジリツ</t>
    </rPh>
    <rPh sb="9" eb="11">
      <t>シンタイ</t>
    </rPh>
    <rPh sb="12" eb="13">
      <t>ウゴ</t>
    </rPh>
    <phoneticPr fontId="1"/>
  </si>
  <si>
    <t>体育１－Ａ
自立―身体の動き(１)</t>
    <rPh sb="0" eb="2">
      <t>タイイク</t>
    </rPh>
    <rPh sb="6" eb="8">
      <t>ジリツ</t>
    </rPh>
    <rPh sb="9" eb="11">
      <t>シンタイ</t>
    </rPh>
    <rPh sb="12" eb="13">
      <t>ウゴ</t>
    </rPh>
    <phoneticPr fontId="1"/>
  </si>
  <si>
    <t>生活２－ア・ケ</t>
    <rPh sb="0" eb="2">
      <t>セイカツ</t>
    </rPh>
    <phoneticPr fontId="1"/>
  </si>
  <si>
    <t>生活３－ア
自立―身体の動き(３)</t>
    <rPh sb="0" eb="2">
      <t>セイカツ</t>
    </rPh>
    <rPh sb="6" eb="8">
      <t>ジリツ</t>
    </rPh>
    <rPh sb="9" eb="11">
      <t>シンタイ</t>
    </rPh>
    <rPh sb="12" eb="13">
      <t>ウゴ</t>
    </rPh>
    <phoneticPr fontId="1"/>
  </si>
  <si>
    <t>生活３－ア</t>
    <rPh sb="0" eb="2">
      <t>セイカツ</t>
    </rPh>
    <phoneticPr fontId="1"/>
  </si>
  <si>
    <t>生活１－ケ
自立―人間関係の形成(１)</t>
    <rPh sb="0" eb="2">
      <t>セイカツ</t>
    </rPh>
    <rPh sb="6" eb="8">
      <t>ジリツ</t>
    </rPh>
    <rPh sb="9" eb="13">
      <t>ニンゲンカンケイ</t>
    </rPh>
    <rPh sb="14" eb="16">
      <t>ケイセイ</t>
    </rPh>
    <phoneticPr fontId="1"/>
  </si>
  <si>
    <t>生活１－ケ
自立―人間関係の形成(２)</t>
    <rPh sb="0" eb="2">
      <t>セイカツ</t>
    </rPh>
    <phoneticPr fontId="1"/>
  </si>
  <si>
    <t>生活２－ケ
自立―人間関係の形成(２)(４)</t>
    <rPh sb="0" eb="2">
      <t>セイカツ</t>
    </rPh>
    <phoneticPr fontId="1"/>
  </si>
  <si>
    <t>生活３－エ
自立―人間関係の形成(４)</t>
    <rPh sb="0" eb="2">
      <t>セイカツ</t>
    </rPh>
    <phoneticPr fontId="1"/>
  </si>
  <si>
    <t>生活２－キ
自立―人間関係の形成(１)</t>
    <rPh sb="0" eb="2">
      <t>セイカツ</t>
    </rPh>
    <phoneticPr fontId="1"/>
  </si>
  <si>
    <t>生活３－キ</t>
    <rPh sb="0" eb="2">
      <t>セイカツ</t>
    </rPh>
    <phoneticPr fontId="1"/>
  </si>
  <si>
    <t>生活３－オ</t>
    <rPh sb="0" eb="2">
      <t>セイカツ</t>
    </rPh>
    <phoneticPr fontId="1"/>
  </si>
  <si>
    <t>生活１－エ
自立―人間関係の形成(２)(４)</t>
    <rPh sb="0" eb="2">
      <t>セイカツ</t>
    </rPh>
    <phoneticPr fontId="1"/>
  </si>
  <si>
    <t>生活３－エ
自立―コミュニケーション(１)
自立―人間関係の形成(２)(４)</t>
    <rPh sb="0" eb="2">
      <t>セイカツ</t>
    </rPh>
    <phoneticPr fontId="1"/>
  </si>
  <si>
    <t>生活３－オ
自立―コミュニケーション(１)
自立―人間関係の形成(２)(４)</t>
    <rPh sb="0" eb="2">
      <t>セイカツ</t>
    </rPh>
    <phoneticPr fontId="1"/>
  </si>
  <si>
    <t>自立</t>
    <rPh sb="0" eb="2">
      <t>ジリツ</t>
    </rPh>
    <phoneticPr fontId="1"/>
  </si>
  <si>
    <t>生活</t>
    <rPh sb="0" eb="2">
      <t>セイカツ</t>
    </rPh>
    <phoneticPr fontId="1"/>
  </si>
  <si>
    <t>学習指導要領</t>
    <rPh sb="0" eb="6">
      <t>ガクシュウシドウヨウリョウ</t>
    </rPh>
    <phoneticPr fontId="1"/>
  </si>
  <si>
    <t>図工２－Ａ
自立―身体の動き(５)</t>
    <rPh sb="0" eb="1">
      <t>ズ</t>
    </rPh>
    <phoneticPr fontId="1"/>
  </si>
  <si>
    <t>自分でできる</t>
    <rPh sb="0" eb="2">
      <t>ジブン</t>
    </rPh>
    <phoneticPr fontId="1"/>
  </si>
  <si>
    <t>÷数</t>
    <rPh sb="1" eb="2">
      <t>カズ</t>
    </rPh>
    <phoneticPr fontId="1"/>
  </si>
  <si>
    <t>平均</t>
    <rPh sb="0" eb="2">
      <t>ヘイキン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</si>
</sst>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8"/>
      <color theme="1"/>
      <name val="游ゴシック"/>
      <family val="2"/>
      <charset val="128"/>
      <scheme val="minor"/>
    </font>
    <font>
      <sz val="18"/>
      <color theme="1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6"/>
      <color theme="1"/>
      <name val="游ゴシック"/>
      <family val="3"/>
      <charset val="128"/>
      <scheme val="minor"/>
    </font>
    <font>
      <sz val="6"/>
      <color theme="1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textRotation="255"/>
    </xf>
    <xf numFmtId="0" fontId="5" fillId="0" borderId="0" xfId="0" applyFont="1" applyAlignment="1">
      <alignment vertical="center" textRotation="255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Protection="1">
      <alignment vertical="center"/>
      <protection locked="0"/>
    </xf>
    <xf numFmtId="0" fontId="0" fillId="0" borderId="0" xfId="0" applyProtection="1">
      <alignment vertical="center"/>
    </xf>
    <xf numFmtId="0" fontId="0" fillId="0" borderId="0" xfId="0" applyAlignment="1" applyProtection="1">
      <alignment horizontal="center" vertical="center"/>
    </xf>
    <xf numFmtId="176" fontId="0" fillId="0" borderId="0" xfId="0" applyNumberFormat="1" applyProtection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7" fillId="0" borderId="0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0" fontId="5" fillId="0" borderId="1" xfId="0" applyFont="1" applyBorder="1" applyAlignment="1">
      <alignment horizontal="center" vertical="center" textRotation="255"/>
    </xf>
    <xf numFmtId="0" fontId="0" fillId="0" borderId="1" xfId="0" applyBorder="1" applyAlignment="1">
      <alignment horizontal="center" vertical="center" textRotation="255"/>
    </xf>
    <xf numFmtId="0" fontId="4" fillId="0" borderId="1" xfId="0" applyFont="1" applyBorder="1" applyAlignment="1">
      <alignment horizontal="center" vertical="center" textRotation="255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 textRotation="255"/>
    </xf>
    <xf numFmtId="0" fontId="0" fillId="0" borderId="3" xfId="0" applyBorder="1" applyAlignment="1">
      <alignment horizontal="center" vertical="center" textRotation="255"/>
    </xf>
    <xf numFmtId="0" fontId="0" fillId="0" borderId="4" xfId="0" applyBorder="1" applyAlignment="1">
      <alignment horizontal="center" vertical="center" textRotation="255"/>
    </xf>
    <xf numFmtId="0" fontId="5" fillId="0" borderId="1" xfId="0" applyFont="1" applyBorder="1" applyAlignment="1">
      <alignment horizontal="center" vertical="center" textRotation="255" wrapText="1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Alignment="1">
      <alignment horizontal="center" vertical="center" textRotation="255"/>
    </xf>
    <xf numFmtId="0" fontId="4" fillId="0" borderId="0" xfId="0" applyFont="1" applyAlignment="1">
      <alignment horizontal="center" vertical="center" textRotation="255"/>
    </xf>
    <xf numFmtId="0" fontId="5" fillId="0" borderId="0" xfId="0" applyFont="1" applyAlignment="1">
      <alignment horizontal="center" vertical="center" textRotation="255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horizontal="center" vertical="center" textRotation="255" wrapText="1"/>
    </xf>
    <xf numFmtId="0" fontId="0" fillId="0" borderId="0" xfId="0" applyAlignment="1">
      <alignment horizontal="center" vertical="center"/>
    </xf>
  </cellXfs>
  <cellStyles count="1">
    <cellStyle name="標準" xfId="0" builtinId="0"/>
  </cellStyles>
  <dxfs count="1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tabSelected="1" zoomScaleNormal="100" workbookViewId="0">
      <selection sqref="A1:H1"/>
    </sheetView>
  </sheetViews>
  <sheetFormatPr defaultColWidth="9" defaultRowHeight="18" x14ac:dyDescent="0.45"/>
  <cols>
    <col min="1" max="1" width="13" style="13" bestFit="1" customWidth="1"/>
    <col min="2" max="2" width="9" style="13" customWidth="1"/>
    <col min="3" max="6" width="9" style="13"/>
    <col min="7" max="7" width="9.3984375" style="13" bestFit="1" customWidth="1"/>
    <col min="8" max="16384" width="9" style="13"/>
  </cols>
  <sheetData>
    <row r="1" spans="1:8" ht="28.8" x14ac:dyDescent="0.45">
      <c r="A1" s="40" t="s">
        <v>0</v>
      </c>
      <c r="B1" s="41"/>
      <c r="C1" s="41"/>
      <c r="D1" s="41"/>
      <c r="E1" s="41"/>
      <c r="F1" s="41"/>
      <c r="G1" s="41"/>
      <c r="H1" s="41"/>
    </row>
    <row r="2" spans="1:8" x14ac:dyDescent="0.45">
      <c r="A2" s="14"/>
      <c r="B2" s="14"/>
      <c r="C2" s="14"/>
      <c r="D2" s="14"/>
      <c r="E2" s="14"/>
      <c r="F2" s="14"/>
      <c r="G2" s="14"/>
      <c r="H2" s="14"/>
    </row>
    <row r="3" spans="1:8" x14ac:dyDescent="0.45">
      <c r="F3" s="13" t="s">
        <v>5</v>
      </c>
      <c r="G3" s="13" t="s">
        <v>6</v>
      </c>
      <c r="H3" s="13" t="s">
        <v>7</v>
      </c>
    </row>
    <row r="4" spans="1:8" x14ac:dyDescent="0.45">
      <c r="A4" s="13" t="s">
        <v>9</v>
      </c>
      <c r="B4" s="42"/>
      <c r="C4" s="42"/>
      <c r="D4" s="42"/>
      <c r="E4" s="13" t="s">
        <v>1</v>
      </c>
      <c r="F4" s="12"/>
      <c r="G4" s="12"/>
      <c r="H4" s="12"/>
    </row>
    <row r="5" spans="1:8" x14ac:dyDescent="0.45">
      <c r="A5" s="13" t="s">
        <v>10</v>
      </c>
      <c r="B5" s="12" t="s">
        <v>8</v>
      </c>
      <c r="C5" s="12"/>
      <c r="D5" s="12"/>
      <c r="E5" s="13" t="s">
        <v>2</v>
      </c>
      <c r="F5" s="12"/>
      <c r="G5" s="12"/>
      <c r="H5" s="12"/>
    </row>
    <row r="6" spans="1:8" x14ac:dyDescent="0.45">
      <c r="A6" s="13" t="s">
        <v>11</v>
      </c>
      <c r="B6" s="42"/>
      <c r="C6" s="42"/>
      <c r="D6" s="42"/>
      <c r="E6" s="13" t="s">
        <v>3</v>
      </c>
      <c r="F6" s="13">
        <f>IF(AND(H4&lt;H5,G4-1&lt;G5),(F4-1)-F5,IF(G4&lt;G5,(F4-1)-F5,F4-F5))</f>
        <v>0</v>
      </c>
      <c r="G6" s="13">
        <f>IF(AND(H4&lt;H5,G4-1&lt;G5),((G4-1)+12)-G5,IF(H4&lt;H5,(G4-1)-G5,IF(G4&lt;G5,G4+12-G5,G4-G5)))</f>
        <v>0</v>
      </c>
      <c r="H6" s="13">
        <f>IF(H5&gt;H4,(H4+30)-H5,H4-H5)</f>
        <v>0</v>
      </c>
    </row>
    <row r="7" spans="1:8" x14ac:dyDescent="0.45">
      <c r="H7" s="15"/>
    </row>
    <row r="10" spans="1:8" x14ac:dyDescent="0.45">
      <c r="A10" s="13" t="s">
        <v>124</v>
      </c>
    </row>
    <row r="11" spans="1:8" x14ac:dyDescent="0.45">
      <c r="A11" s="13" t="s">
        <v>100</v>
      </c>
    </row>
    <row r="12" spans="1:8" x14ac:dyDescent="0.45">
      <c r="A12" s="13" t="s">
        <v>101</v>
      </c>
    </row>
    <row r="13" spans="1:8" x14ac:dyDescent="0.45">
      <c r="A13" s="13" t="s">
        <v>102</v>
      </c>
    </row>
    <row r="14" spans="1:8" x14ac:dyDescent="0.45">
      <c r="A14" s="13" t="s">
        <v>103</v>
      </c>
    </row>
    <row r="15" spans="1:8" x14ac:dyDescent="0.45">
      <c r="A15" s="13" t="s">
        <v>104</v>
      </c>
    </row>
    <row r="16" spans="1:8" x14ac:dyDescent="0.45">
      <c r="A16" s="13" t="s">
        <v>105</v>
      </c>
    </row>
    <row r="17" spans="1:1" x14ac:dyDescent="0.45">
      <c r="A17" s="13" t="s">
        <v>106</v>
      </c>
    </row>
    <row r="18" spans="1:1" x14ac:dyDescent="0.45">
      <c r="A18" s="13" t="s">
        <v>107</v>
      </c>
    </row>
    <row r="19" spans="1:1" x14ac:dyDescent="0.45">
      <c r="A19" s="13" t="s">
        <v>108</v>
      </c>
    </row>
    <row r="20" spans="1:1" x14ac:dyDescent="0.45">
      <c r="A20" s="13" t="s">
        <v>109</v>
      </c>
    </row>
    <row r="21" spans="1:1" x14ac:dyDescent="0.45">
      <c r="A21" s="13" t="s">
        <v>110</v>
      </c>
    </row>
    <row r="22" spans="1:1" x14ac:dyDescent="0.45">
      <c r="A22" s="13" t="s">
        <v>111</v>
      </c>
    </row>
    <row r="23" spans="1:1" x14ac:dyDescent="0.45">
      <c r="A23" s="13" t="s">
        <v>112</v>
      </c>
    </row>
    <row r="24" spans="1:1" x14ac:dyDescent="0.45">
      <c r="A24" s="13" t="s">
        <v>113</v>
      </c>
    </row>
    <row r="25" spans="1:1" x14ac:dyDescent="0.45">
      <c r="A25" s="13" t="s">
        <v>114</v>
      </c>
    </row>
    <row r="26" spans="1:1" x14ac:dyDescent="0.45">
      <c r="A26" s="13" t="s">
        <v>115</v>
      </c>
    </row>
    <row r="27" spans="1:1" x14ac:dyDescent="0.45">
      <c r="A27" s="13" t="s">
        <v>116</v>
      </c>
    </row>
    <row r="28" spans="1:1" x14ac:dyDescent="0.45">
      <c r="A28" s="13" t="s">
        <v>117</v>
      </c>
    </row>
    <row r="29" spans="1:1" x14ac:dyDescent="0.45">
      <c r="A29" s="13" t="s">
        <v>118</v>
      </c>
    </row>
    <row r="30" spans="1:1" x14ac:dyDescent="0.45">
      <c r="A30" s="13" t="s">
        <v>119</v>
      </c>
    </row>
    <row r="31" spans="1:1" x14ac:dyDescent="0.45">
      <c r="A31" s="13" t="s">
        <v>120</v>
      </c>
    </row>
    <row r="32" spans="1:1" x14ac:dyDescent="0.45">
      <c r="A32" s="13" t="s">
        <v>121</v>
      </c>
    </row>
    <row r="33" spans="1:1" x14ac:dyDescent="0.45">
      <c r="A33" s="13" t="s">
        <v>122</v>
      </c>
    </row>
    <row r="34" spans="1:1" x14ac:dyDescent="0.45">
      <c r="A34" s="13" t="s">
        <v>123</v>
      </c>
    </row>
  </sheetData>
  <sheetProtection algorithmName="SHA-512" hashValue="aF/tm/HsPYZ3v2gWFbaN53sFNA98sE4I95Ym82lAOaQANK3t75nnPgiqiT7GZq8f2PYtlEKxfYoPdendEqqCEw==" saltValue="CENqvInRtJ9AY4dVXzMUQA==" spinCount="100000" sheet="1" objects="1" scenarios="1"/>
  <mergeCells count="3">
    <mergeCell ref="A1:H1"/>
    <mergeCell ref="B4:D4"/>
    <mergeCell ref="B6:D6"/>
  </mergeCells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7"/>
  <sheetViews>
    <sheetView zoomScaleNormal="100" workbookViewId="0">
      <selection sqref="A1:H1"/>
    </sheetView>
  </sheetViews>
  <sheetFormatPr defaultRowHeight="18" x14ac:dyDescent="0.45"/>
  <cols>
    <col min="1" max="2" width="5.19921875" bestFit="1" customWidth="1"/>
    <col min="3" max="3" width="7.09765625" bestFit="1" customWidth="1"/>
    <col min="4" max="4" width="5.19921875" bestFit="1" customWidth="1"/>
    <col min="5" max="5" width="31.69921875" bestFit="1" customWidth="1"/>
    <col min="7" max="7" width="10.8984375" bestFit="1" customWidth="1"/>
    <col min="8" max="8" width="13" bestFit="1" customWidth="1"/>
  </cols>
  <sheetData>
    <row r="1" spans="1:8" x14ac:dyDescent="0.45">
      <c r="A1" s="46" t="s">
        <v>12</v>
      </c>
      <c r="B1" s="46"/>
      <c r="C1" s="46"/>
      <c r="D1" s="46"/>
      <c r="E1" s="46"/>
      <c r="F1" s="46"/>
      <c r="G1" s="46"/>
      <c r="H1" s="46"/>
    </row>
    <row r="2" spans="1:8" ht="36" x14ac:dyDescent="0.45">
      <c r="A2" s="16" t="s">
        <v>13</v>
      </c>
      <c r="B2" s="16" t="s">
        <v>14</v>
      </c>
      <c r="C2" s="16" t="s">
        <v>15</v>
      </c>
      <c r="D2" s="16" t="s">
        <v>16</v>
      </c>
      <c r="E2" s="16" t="s">
        <v>17</v>
      </c>
      <c r="F2" s="16" t="s">
        <v>18</v>
      </c>
      <c r="G2" s="22" t="s">
        <v>20</v>
      </c>
      <c r="H2" s="16" t="s">
        <v>19</v>
      </c>
    </row>
    <row r="3" spans="1:8" x14ac:dyDescent="0.45">
      <c r="A3" s="16">
        <v>1</v>
      </c>
      <c r="B3" s="44" t="s">
        <v>23</v>
      </c>
      <c r="C3" s="45" t="s">
        <v>21</v>
      </c>
      <c r="D3" s="16">
        <v>1</v>
      </c>
      <c r="E3" s="17" t="s">
        <v>24</v>
      </c>
      <c r="F3" s="24"/>
      <c r="G3" s="24"/>
      <c r="H3" s="24"/>
    </row>
    <row r="4" spans="1:8" x14ac:dyDescent="0.45">
      <c r="A4" s="16">
        <v>2</v>
      </c>
      <c r="B4" s="44"/>
      <c r="C4" s="43"/>
      <c r="D4" s="16">
        <v>2</v>
      </c>
      <c r="E4" s="17" t="s">
        <v>25</v>
      </c>
      <c r="F4" s="24"/>
      <c r="G4" s="24"/>
      <c r="H4" s="24"/>
    </row>
    <row r="5" spans="1:8" x14ac:dyDescent="0.45">
      <c r="A5" s="16">
        <v>3</v>
      </c>
      <c r="B5" s="44"/>
      <c r="C5" s="43"/>
      <c r="D5" s="16">
        <v>3</v>
      </c>
      <c r="E5" s="17" t="s">
        <v>26</v>
      </c>
      <c r="F5" s="24"/>
      <c r="G5" s="24"/>
      <c r="H5" s="24"/>
    </row>
    <row r="6" spans="1:8" x14ac:dyDescent="0.45">
      <c r="A6" s="16">
        <v>4</v>
      </c>
      <c r="B6" s="44"/>
      <c r="C6" s="43"/>
      <c r="D6" s="16">
        <v>4</v>
      </c>
      <c r="E6" s="17" t="s">
        <v>27</v>
      </c>
      <c r="F6" s="24"/>
      <c r="G6" s="24"/>
      <c r="H6" s="24"/>
    </row>
    <row r="7" spans="1:8" x14ac:dyDescent="0.45">
      <c r="A7" s="16">
        <v>5</v>
      </c>
      <c r="B7" s="44"/>
      <c r="C7" s="43" t="s">
        <v>22</v>
      </c>
      <c r="D7" s="16">
        <v>1</v>
      </c>
      <c r="E7" s="19" t="s">
        <v>28</v>
      </c>
      <c r="F7" s="24"/>
      <c r="G7" s="24"/>
      <c r="H7" s="24"/>
    </row>
    <row r="8" spans="1:8" x14ac:dyDescent="0.45">
      <c r="A8" s="16">
        <v>6</v>
      </c>
      <c r="B8" s="44"/>
      <c r="C8" s="43"/>
      <c r="D8" s="16">
        <v>2</v>
      </c>
      <c r="E8" s="17" t="s">
        <v>29</v>
      </c>
      <c r="F8" s="24"/>
      <c r="G8" s="24"/>
      <c r="H8" s="24"/>
    </row>
    <row r="9" spans="1:8" x14ac:dyDescent="0.45">
      <c r="A9" s="16">
        <v>7</v>
      </c>
      <c r="B9" s="44"/>
      <c r="C9" s="43"/>
      <c r="D9" s="16">
        <v>3</v>
      </c>
      <c r="E9" s="17" t="s">
        <v>30</v>
      </c>
      <c r="F9" s="24"/>
      <c r="G9" s="24"/>
      <c r="H9" s="24"/>
    </row>
    <row r="10" spans="1:8" x14ac:dyDescent="0.45">
      <c r="A10" s="16">
        <v>8</v>
      </c>
      <c r="B10" s="44"/>
      <c r="C10" s="43"/>
      <c r="D10" s="16">
        <v>4</v>
      </c>
      <c r="E10" s="17" t="s">
        <v>31</v>
      </c>
      <c r="F10" s="24"/>
      <c r="G10" s="24"/>
      <c r="H10" s="24"/>
    </row>
    <row r="11" spans="1:8" ht="18" customHeight="1" x14ac:dyDescent="0.45">
      <c r="A11" s="16">
        <v>9</v>
      </c>
      <c r="B11" s="47" t="s">
        <v>41</v>
      </c>
      <c r="C11" s="43" t="s">
        <v>42</v>
      </c>
      <c r="D11" s="16">
        <v>1</v>
      </c>
      <c r="E11" s="17" t="s">
        <v>43</v>
      </c>
      <c r="F11" s="24"/>
      <c r="G11" s="24"/>
      <c r="H11" s="24"/>
    </row>
    <row r="12" spans="1:8" ht="36" x14ac:dyDescent="0.45">
      <c r="A12" s="16">
        <v>10</v>
      </c>
      <c r="B12" s="48"/>
      <c r="C12" s="43"/>
      <c r="D12" s="16">
        <v>2</v>
      </c>
      <c r="E12" s="19" t="s">
        <v>44</v>
      </c>
      <c r="F12" s="24"/>
      <c r="G12" s="24"/>
      <c r="H12" s="24"/>
    </row>
    <row r="13" spans="1:8" x14ac:dyDescent="0.45">
      <c r="A13" s="16">
        <v>11</v>
      </c>
      <c r="B13" s="48"/>
      <c r="C13" s="43"/>
      <c r="D13" s="16">
        <v>3</v>
      </c>
      <c r="E13" s="17" t="s">
        <v>45</v>
      </c>
      <c r="F13" s="24"/>
      <c r="G13" s="24"/>
      <c r="H13" s="24"/>
    </row>
    <row r="14" spans="1:8" x14ac:dyDescent="0.45">
      <c r="A14" s="16">
        <v>12</v>
      </c>
      <c r="B14" s="48"/>
      <c r="C14" s="43"/>
      <c r="D14" s="16">
        <v>4</v>
      </c>
      <c r="E14" s="17" t="s">
        <v>46</v>
      </c>
      <c r="F14" s="24"/>
      <c r="G14" s="24"/>
      <c r="H14" s="24"/>
    </row>
    <row r="15" spans="1:8" ht="36" customHeight="1" x14ac:dyDescent="0.45">
      <c r="A15" s="16">
        <v>13</v>
      </c>
      <c r="B15" s="48"/>
      <c r="C15" s="43" t="s">
        <v>47</v>
      </c>
      <c r="D15" s="16">
        <v>1</v>
      </c>
      <c r="E15" s="19" t="s">
        <v>49</v>
      </c>
      <c r="F15" s="24"/>
      <c r="G15" s="24"/>
      <c r="H15" s="24"/>
    </row>
    <row r="16" spans="1:8" ht="36" x14ac:dyDescent="0.45">
      <c r="A16" s="16">
        <v>14</v>
      </c>
      <c r="B16" s="48"/>
      <c r="C16" s="43"/>
      <c r="D16" s="16">
        <v>2</v>
      </c>
      <c r="E16" s="19" t="s">
        <v>50</v>
      </c>
      <c r="F16" s="24"/>
      <c r="G16" s="24"/>
      <c r="H16" s="24"/>
    </row>
    <row r="17" spans="1:8" ht="36" x14ac:dyDescent="0.45">
      <c r="A17" s="16">
        <v>15</v>
      </c>
      <c r="B17" s="48"/>
      <c r="C17" s="43"/>
      <c r="D17" s="16">
        <v>3</v>
      </c>
      <c r="E17" s="19" t="s">
        <v>51</v>
      </c>
      <c r="F17" s="24"/>
      <c r="G17" s="24"/>
      <c r="H17" s="24"/>
    </row>
    <row r="18" spans="1:8" ht="36" x14ac:dyDescent="0.45">
      <c r="A18" s="16">
        <v>16</v>
      </c>
      <c r="B18" s="48"/>
      <c r="C18" s="43"/>
      <c r="D18" s="16">
        <v>4</v>
      </c>
      <c r="E18" s="19" t="s">
        <v>52</v>
      </c>
      <c r="F18" s="24"/>
      <c r="G18" s="24"/>
      <c r="H18" s="24"/>
    </row>
    <row r="19" spans="1:8" ht="36" x14ac:dyDescent="0.45">
      <c r="A19" s="16">
        <v>17</v>
      </c>
      <c r="B19" s="48"/>
      <c r="C19" s="43" t="s">
        <v>48</v>
      </c>
      <c r="D19" s="16">
        <v>1</v>
      </c>
      <c r="E19" s="19" t="s">
        <v>53</v>
      </c>
      <c r="F19" s="24"/>
      <c r="G19" s="24"/>
      <c r="H19" s="24"/>
    </row>
    <row r="20" spans="1:8" x14ac:dyDescent="0.45">
      <c r="A20" s="16">
        <v>18</v>
      </c>
      <c r="B20" s="48"/>
      <c r="C20" s="43"/>
      <c r="D20" s="16">
        <v>2</v>
      </c>
      <c r="E20" s="19" t="s">
        <v>54</v>
      </c>
      <c r="F20" s="24"/>
      <c r="G20" s="24"/>
      <c r="H20" s="24"/>
    </row>
    <row r="21" spans="1:8" x14ac:dyDescent="0.45">
      <c r="A21" s="16">
        <v>19</v>
      </c>
      <c r="B21" s="48"/>
      <c r="C21" s="43"/>
      <c r="D21" s="16">
        <v>3</v>
      </c>
      <c r="E21" s="19" t="s">
        <v>55</v>
      </c>
      <c r="F21" s="24"/>
      <c r="G21" s="24"/>
      <c r="H21" s="24"/>
    </row>
    <row r="22" spans="1:8" x14ac:dyDescent="0.45">
      <c r="A22" s="16">
        <v>20</v>
      </c>
      <c r="B22" s="49"/>
      <c r="C22" s="43"/>
      <c r="D22" s="16">
        <v>4</v>
      </c>
      <c r="E22" s="19" t="s">
        <v>56</v>
      </c>
      <c r="F22" s="24"/>
      <c r="G22" s="24"/>
      <c r="H22" s="24"/>
    </row>
    <row r="23" spans="1:8" x14ac:dyDescent="0.45">
      <c r="A23" s="16">
        <v>21</v>
      </c>
      <c r="B23" s="44" t="s">
        <v>58</v>
      </c>
      <c r="C23" s="43" t="s">
        <v>57</v>
      </c>
      <c r="D23" s="16">
        <v>1</v>
      </c>
      <c r="E23" s="19" t="s">
        <v>59</v>
      </c>
      <c r="F23" s="24"/>
      <c r="G23" s="24"/>
      <c r="H23" s="24"/>
    </row>
    <row r="24" spans="1:8" ht="36" x14ac:dyDescent="0.45">
      <c r="A24" s="16">
        <v>22</v>
      </c>
      <c r="B24" s="44"/>
      <c r="C24" s="43"/>
      <c r="D24" s="16">
        <v>2</v>
      </c>
      <c r="E24" s="19" t="s">
        <v>60</v>
      </c>
      <c r="F24" s="24"/>
      <c r="G24" s="24"/>
      <c r="H24" s="24"/>
    </row>
    <row r="25" spans="1:8" ht="36" x14ac:dyDescent="0.45">
      <c r="A25" s="16">
        <v>23</v>
      </c>
      <c r="B25" s="44"/>
      <c r="C25" s="43"/>
      <c r="D25" s="16">
        <v>3</v>
      </c>
      <c r="E25" s="19" t="s">
        <v>61</v>
      </c>
      <c r="F25" s="24"/>
      <c r="G25" s="24"/>
      <c r="H25" s="24"/>
    </row>
    <row r="26" spans="1:8" ht="54" x14ac:dyDescent="0.45">
      <c r="A26" s="16">
        <v>24</v>
      </c>
      <c r="B26" s="44"/>
      <c r="C26" s="43"/>
      <c r="D26" s="16">
        <v>4</v>
      </c>
      <c r="E26" s="19" t="s">
        <v>62</v>
      </c>
      <c r="F26" s="24"/>
      <c r="G26" s="24"/>
      <c r="H26" s="24"/>
    </row>
    <row r="27" spans="1:8" ht="18" customHeight="1" x14ac:dyDescent="0.45">
      <c r="A27" s="16">
        <v>25</v>
      </c>
      <c r="B27" s="47" t="s">
        <v>88</v>
      </c>
      <c r="C27" s="50" t="s">
        <v>63</v>
      </c>
      <c r="D27" s="16">
        <v>1</v>
      </c>
      <c r="E27" s="19" t="s">
        <v>64</v>
      </c>
      <c r="F27" s="24"/>
      <c r="G27" s="24"/>
      <c r="H27" s="24"/>
    </row>
    <row r="28" spans="1:8" ht="36" x14ac:dyDescent="0.45">
      <c r="A28" s="16">
        <v>26</v>
      </c>
      <c r="B28" s="48"/>
      <c r="C28" s="43"/>
      <c r="D28" s="16">
        <v>2</v>
      </c>
      <c r="E28" s="19" t="s">
        <v>157</v>
      </c>
      <c r="F28" s="24"/>
      <c r="G28" s="24"/>
      <c r="H28" s="24"/>
    </row>
    <row r="29" spans="1:8" x14ac:dyDescent="0.45">
      <c r="A29" s="16">
        <v>27</v>
      </c>
      <c r="B29" s="48"/>
      <c r="C29" s="43"/>
      <c r="D29" s="16">
        <v>3</v>
      </c>
      <c r="E29" s="19" t="s">
        <v>65</v>
      </c>
      <c r="F29" s="24"/>
      <c r="G29" s="24"/>
      <c r="H29" s="24"/>
    </row>
    <row r="30" spans="1:8" ht="36" x14ac:dyDescent="0.45">
      <c r="A30" s="16">
        <v>28</v>
      </c>
      <c r="B30" s="48"/>
      <c r="C30" s="43"/>
      <c r="D30" s="16">
        <v>4</v>
      </c>
      <c r="E30" s="19" t="s">
        <v>66</v>
      </c>
      <c r="F30" s="24"/>
      <c r="G30" s="24"/>
      <c r="H30" s="24"/>
    </row>
    <row r="31" spans="1:8" ht="36" x14ac:dyDescent="0.45">
      <c r="A31" s="16">
        <v>29</v>
      </c>
      <c r="B31" s="48"/>
      <c r="C31" s="50" t="s">
        <v>67</v>
      </c>
      <c r="D31" s="16">
        <v>1</v>
      </c>
      <c r="E31" s="19" t="s">
        <v>68</v>
      </c>
      <c r="F31" s="24"/>
      <c r="G31" s="24"/>
      <c r="H31" s="24"/>
    </row>
    <row r="32" spans="1:8" x14ac:dyDescent="0.45">
      <c r="A32" s="16">
        <v>30</v>
      </c>
      <c r="B32" s="48"/>
      <c r="C32" s="43"/>
      <c r="D32" s="16">
        <v>2</v>
      </c>
      <c r="E32" s="19" t="s">
        <v>69</v>
      </c>
      <c r="F32" s="24"/>
      <c r="G32" s="24"/>
      <c r="H32" s="24"/>
    </row>
    <row r="33" spans="1:8" x14ac:dyDescent="0.45">
      <c r="A33" s="16">
        <v>31</v>
      </c>
      <c r="B33" s="48"/>
      <c r="C33" s="43"/>
      <c r="D33" s="16">
        <v>3</v>
      </c>
      <c r="E33" s="19" t="s">
        <v>70</v>
      </c>
      <c r="F33" s="24"/>
      <c r="G33" s="24"/>
      <c r="H33" s="24"/>
    </row>
    <row r="34" spans="1:8" ht="54" x14ac:dyDescent="0.45">
      <c r="A34" s="16">
        <v>32</v>
      </c>
      <c r="B34" s="48"/>
      <c r="C34" s="43"/>
      <c r="D34" s="16">
        <v>4</v>
      </c>
      <c r="E34" s="19" t="s">
        <v>71</v>
      </c>
      <c r="F34" s="24"/>
      <c r="G34" s="24"/>
      <c r="H34" s="24"/>
    </row>
    <row r="35" spans="1:8" ht="36" x14ac:dyDescent="0.45">
      <c r="A35" s="16">
        <v>33</v>
      </c>
      <c r="B35" s="48"/>
      <c r="C35" s="43" t="s">
        <v>72</v>
      </c>
      <c r="D35" s="16">
        <v>1</v>
      </c>
      <c r="E35" s="19" t="s">
        <v>73</v>
      </c>
      <c r="F35" s="24"/>
      <c r="G35" s="24"/>
      <c r="H35" s="24"/>
    </row>
    <row r="36" spans="1:8" ht="36" x14ac:dyDescent="0.45">
      <c r="A36" s="16">
        <v>34</v>
      </c>
      <c r="B36" s="48"/>
      <c r="C36" s="43"/>
      <c r="D36" s="16">
        <v>2</v>
      </c>
      <c r="E36" s="19" t="s">
        <v>74</v>
      </c>
      <c r="F36" s="24"/>
      <c r="G36" s="24"/>
      <c r="H36" s="24"/>
    </row>
    <row r="37" spans="1:8" x14ac:dyDescent="0.45">
      <c r="A37" s="16">
        <v>35</v>
      </c>
      <c r="B37" s="48"/>
      <c r="C37" s="43"/>
      <c r="D37" s="16">
        <v>3</v>
      </c>
      <c r="E37" s="19" t="s">
        <v>75</v>
      </c>
      <c r="F37" s="24"/>
      <c r="G37" s="24"/>
      <c r="H37" s="24"/>
    </row>
    <row r="38" spans="1:8" ht="36" x14ac:dyDescent="0.45">
      <c r="A38" s="16">
        <v>36</v>
      </c>
      <c r="B38" s="48"/>
      <c r="C38" s="43"/>
      <c r="D38" s="16">
        <v>4</v>
      </c>
      <c r="E38" s="19" t="s">
        <v>76</v>
      </c>
      <c r="F38" s="24"/>
      <c r="G38" s="24"/>
      <c r="H38" s="24"/>
    </row>
    <row r="39" spans="1:8" ht="18" customHeight="1" x14ac:dyDescent="0.45">
      <c r="A39" s="16">
        <v>37</v>
      </c>
      <c r="B39" s="48"/>
      <c r="C39" s="43" t="s">
        <v>85</v>
      </c>
      <c r="D39" s="16">
        <v>1</v>
      </c>
      <c r="E39" s="19" t="s">
        <v>77</v>
      </c>
      <c r="F39" s="24"/>
      <c r="G39" s="24"/>
      <c r="H39" s="24"/>
    </row>
    <row r="40" spans="1:8" x14ac:dyDescent="0.45">
      <c r="A40" s="16">
        <v>38</v>
      </c>
      <c r="B40" s="48"/>
      <c r="C40" s="43"/>
      <c r="D40" s="16">
        <v>2</v>
      </c>
      <c r="E40" s="19" t="s">
        <v>78</v>
      </c>
      <c r="F40" s="24"/>
      <c r="G40" s="24"/>
      <c r="H40" s="24"/>
    </row>
    <row r="41" spans="1:8" x14ac:dyDescent="0.45">
      <c r="A41" s="16">
        <v>39</v>
      </c>
      <c r="B41" s="48"/>
      <c r="C41" s="43"/>
      <c r="D41" s="16">
        <v>3</v>
      </c>
      <c r="E41" s="19" t="s">
        <v>79</v>
      </c>
      <c r="F41" s="24"/>
      <c r="G41" s="24"/>
      <c r="H41" s="24"/>
    </row>
    <row r="42" spans="1:8" x14ac:dyDescent="0.45">
      <c r="A42" s="16">
        <v>40</v>
      </c>
      <c r="B42" s="49"/>
      <c r="C42" s="43"/>
      <c r="D42" s="16">
        <v>4</v>
      </c>
      <c r="E42" s="19" t="s">
        <v>80</v>
      </c>
      <c r="F42" s="24"/>
      <c r="G42" s="24"/>
      <c r="H42" s="24"/>
    </row>
    <row r="43" spans="1:8" x14ac:dyDescent="0.45">
      <c r="A43" s="16">
        <v>41</v>
      </c>
      <c r="B43" s="44" t="s">
        <v>87</v>
      </c>
      <c r="C43" s="43" t="s">
        <v>86</v>
      </c>
      <c r="D43" s="16">
        <v>1</v>
      </c>
      <c r="E43" s="19" t="s">
        <v>81</v>
      </c>
      <c r="F43" s="24"/>
      <c r="G43" s="24"/>
      <c r="H43" s="24"/>
    </row>
    <row r="44" spans="1:8" x14ac:dyDescent="0.45">
      <c r="A44" s="16">
        <v>42</v>
      </c>
      <c r="B44" s="44"/>
      <c r="C44" s="43"/>
      <c r="D44" s="16">
        <v>2</v>
      </c>
      <c r="E44" s="19" t="s">
        <v>82</v>
      </c>
      <c r="F44" s="24"/>
      <c r="G44" s="24"/>
      <c r="H44" s="24"/>
    </row>
    <row r="45" spans="1:8" ht="36" x14ac:dyDescent="0.45">
      <c r="A45" s="16">
        <v>43</v>
      </c>
      <c r="B45" s="44"/>
      <c r="C45" s="43"/>
      <c r="D45" s="16">
        <v>3</v>
      </c>
      <c r="E45" s="19" t="s">
        <v>83</v>
      </c>
      <c r="F45" s="24"/>
      <c r="G45" s="24"/>
      <c r="H45" s="24"/>
    </row>
    <row r="46" spans="1:8" ht="36" x14ac:dyDescent="0.45">
      <c r="A46" s="16">
        <v>44</v>
      </c>
      <c r="B46" s="44"/>
      <c r="C46" s="43"/>
      <c r="D46" s="16">
        <v>4</v>
      </c>
      <c r="E46" s="19" t="s">
        <v>84</v>
      </c>
      <c r="F46" s="24"/>
      <c r="G46" s="24"/>
      <c r="H46" s="24"/>
    </row>
    <row r="47" spans="1:8" x14ac:dyDescent="0.45">
      <c r="B47" s="8"/>
      <c r="C47" s="9"/>
    </row>
    <row r="48" spans="1:8" x14ac:dyDescent="0.45">
      <c r="B48" s="8"/>
      <c r="C48" s="9"/>
    </row>
    <row r="49" spans="2:3" x14ac:dyDescent="0.45">
      <c r="B49" s="8"/>
      <c r="C49" s="9"/>
    </row>
    <row r="50" spans="2:3" x14ac:dyDescent="0.45">
      <c r="B50" s="8"/>
      <c r="C50" s="9"/>
    </row>
    <row r="51" spans="2:3" x14ac:dyDescent="0.45">
      <c r="B51" s="8"/>
      <c r="C51" s="9"/>
    </row>
    <row r="52" spans="2:3" x14ac:dyDescent="0.45">
      <c r="B52" s="8"/>
      <c r="C52" s="9"/>
    </row>
    <row r="53" spans="2:3" x14ac:dyDescent="0.45">
      <c r="B53" s="8"/>
      <c r="C53" s="9"/>
    </row>
    <row r="54" spans="2:3" x14ac:dyDescent="0.45">
      <c r="B54" s="8"/>
      <c r="C54" s="9"/>
    </row>
    <row r="55" spans="2:3" x14ac:dyDescent="0.45">
      <c r="B55" s="8"/>
      <c r="C55" s="9"/>
    </row>
    <row r="56" spans="2:3" x14ac:dyDescent="0.45">
      <c r="B56" s="8"/>
      <c r="C56" s="9"/>
    </row>
    <row r="57" spans="2:3" x14ac:dyDescent="0.45">
      <c r="B57" s="8"/>
      <c r="C57" s="9"/>
    </row>
    <row r="58" spans="2:3" x14ac:dyDescent="0.45">
      <c r="B58" s="8"/>
      <c r="C58" s="9"/>
    </row>
    <row r="59" spans="2:3" x14ac:dyDescent="0.45">
      <c r="B59" s="8"/>
      <c r="C59" s="9"/>
    </row>
    <row r="60" spans="2:3" x14ac:dyDescent="0.45">
      <c r="B60" s="8"/>
      <c r="C60" s="9"/>
    </row>
    <row r="61" spans="2:3" x14ac:dyDescent="0.45">
      <c r="B61" s="8"/>
      <c r="C61" s="9"/>
    </row>
    <row r="62" spans="2:3" x14ac:dyDescent="0.45">
      <c r="B62" s="8"/>
      <c r="C62" s="9"/>
    </row>
    <row r="63" spans="2:3" x14ac:dyDescent="0.45">
      <c r="B63" s="8"/>
      <c r="C63" s="9"/>
    </row>
    <row r="64" spans="2:3" x14ac:dyDescent="0.45">
      <c r="B64" s="8"/>
      <c r="C64" s="9"/>
    </row>
    <row r="65" spans="2:3" x14ac:dyDescent="0.45">
      <c r="B65" s="8"/>
      <c r="C65" s="9"/>
    </row>
    <row r="66" spans="2:3" x14ac:dyDescent="0.45">
      <c r="B66" s="8"/>
      <c r="C66" s="9"/>
    </row>
    <row r="67" spans="2:3" x14ac:dyDescent="0.45">
      <c r="B67" s="8"/>
      <c r="C67" s="9"/>
    </row>
    <row r="68" spans="2:3" x14ac:dyDescent="0.45">
      <c r="B68" s="8"/>
      <c r="C68" s="9"/>
    </row>
    <row r="69" spans="2:3" x14ac:dyDescent="0.45">
      <c r="B69" s="8"/>
      <c r="C69" s="9"/>
    </row>
    <row r="70" spans="2:3" x14ac:dyDescent="0.45">
      <c r="B70" s="8"/>
      <c r="C70" s="9"/>
    </row>
    <row r="71" spans="2:3" x14ac:dyDescent="0.45">
      <c r="B71" s="8"/>
      <c r="C71" s="9"/>
    </row>
    <row r="72" spans="2:3" x14ac:dyDescent="0.45">
      <c r="B72" s="8"/>
      <c r="C72" s="9"/>
    </row>
    <row r="73" spans="2:3" x14ac:dyDescent="0.45">
      <c r="B73" s="8"/>
      <c r="C73" s="9"/>
    </row>
    <row r="74" spans="2:3" x14ac:dyDescent="0.45">
      <c r="B74" s="8"/>
      <c r="C74" s="9"/>
    </row>
    <row r="75" spans="2:3" x14ac:dyDescent="0.45">
      <c r="B75" s="8"/>
      <c r="C75" s="9"/>
    </row>
    <row r="76" spans="2:3" x14ac:dyDescent="0.45">
      <c r="B76" s="8"/>
      <c r="C76" s="9"/>
    </row>
    <row r="77" spans="2:3" x14ac:dyDescent="0.45">
      <c r="B77" s="8"/>
      <c r="C77" s="9"/>
    </row>
    <row r="78" spans="2:3" x14ac:dyDescent="0.45">
      <c r="B78" s="8"/>
      <c r="C78" s="9"/>
    </row>
    <row r="79" spans="2:3" x14ac:dyDescent="0.45">
      <c r="B79" s="8"/>
      <c r="C79" s="9"/>
    </row>
    <row r="80" spans="2:3" x14ac:dyDescent="0.45">
      <c r="B80" s="8"/>
      <c r="C80" s="9"/>
    </row>
    <row r="81" spans="2:3" x14ac:dyDescent="0.45">
      <c r="B81" s="8"/>
      <c r="C81" s="9"/>
    </row>
    <row r="82" spans="2:3" x14ac:dyDescent="0.45">
      <c r="B82" s="8"/>
      <c r="C82" s="9"/>
    </row>
    <row r="83" spans="2:3" x14ac:dyDescent="0.45">
      <c r="B83" s="8"/>
      <c r="C83" s="9"/>
    </row>
    <row r="84" spans="2:3" x14ac:dyDescent="0.45">
      <c r="B84" s="8"/>
      <c r="C84" s="9"/>
    </row>
    <row r="85" spans="2:3" x14ac:dyDescent="0.45">
      <c r="B85" s="8"/>
      <c r="C85" s="9"/>
    </row>
    <row r="86" spans="2:3" x14ac:dyDescent="0.45">
      <c r="B86" s="8"/>
      <c r="C86" s="9"/>
    </row>
    <row r="87" spans="2:3" x14ac:dyDescent="0.45">
      <c r="B87" s="8"/>
      <c r="C87" s="9"/>
    </row>
    <row r="88" spans="2:3" x14ac:dyDescent="0.45">
      <c r="B88" s="8"/>
      <c r="C88" s="9"/>
    </row>
    <row r="89" spans="2:3" x14ac:dyDescent="0.45">
      <c r="B89" s="8"/>
      <c r="C89" s="9"/>
    </row>
    <row r="90" spans="2:3" x14ac:dyDescent="0.45">
      <c r="B90" s="8"/>
      <c r="C90" s="9"/>
    </row>
    <row r="91" spans="2:3" x14ac:dyDescent="0.45">
      <c r="B91" s="8"/>
      <c r="C91" s="9"/>
    </row>
    <row r="92" spans="2:3" x14ac:dyDescent="0.45">
      <c r="B92" s="8"/>
      <c r="C92" s="9"/>
    </row>
    <row r="93" spans="2:3" x14ac:dyDescent="0.45">
      <c r="B93" s="8"/>
      <c r="C93" s="9"/>
    </row>
    <row r="94" spans="2:3" x14ac:dyDescent="0.45">
      <c r="B94" s="8"/>
      <c r="C94" s="9"/>
    </row>
    <row r="95" spans="2:3" x14ac:dyDescent="0.45">
      <c r="B95" s="8"/>
      <c r="C95" s="9"/>
    </row>
    <row r="96" spans="2:3" x14ac:dyDescent="0.45">
      <c r="B96" s="8"/>
      <c r="C96" s="9"/>
    </row>
    <row r="97" spans="2:3" x14ac:dyDescent="0.45">
      <c r="B97" s="8"/>
      <c r="C97" s="9"/>
    </row>
    <row r="98" spans="2:3" x14ac:dyDescent="0.45">
      <c r="B98" s="8"/>
      <c r="C98" s="9"/>
    </row>
    <row r="99" spans="2:3" x14ac:dyDescent="0.45">
      <c r="B99" s="8"/>
      <c r="C99" s="9"/>
    </row>
    <row r="100" spans="2:3" x14ac:dyDescent="0.45">
      <c r="B100" s="8"/>
      <c r="C100" s="9"/>
    </row>
    <row r="101" spans="2:3" x14ac:dyDescent="0.45">
      <c r="B101" s="8"/>
      <c r="C101" s="9"/>
    </row>
    <row r="102" spans="2:3" x14ac:dyDescent="0.45">
      <c r="B102" s="8"/>
      <c r="C102" s="9"/>
    </row>
    <row r="103" spans="2:3" x14ac:dyDescent="0.45">
      <c r="B103" s="8"/>
      <c r="C103" s="9"/>
    </row>
    <row r="104" spans="2:3" x14ac:dyDescent="0.45">
      <c r="B104" s="8"/>
      <c r="C104" s="9"/>
    </row>
    <row r="105" spans="2:3" x14ac:dyDescent="0.45">
      <c r="B105" s="8"/>
      <c r="C105" s="9"/>
    </row>
    <row r="106" spans="2:3" x14ac:dyDescent="0.45">
      <c r="B106" s="8"/>
      <c r="C106" s="9"/>
    </row>
    <row r="107" spans="2:3" x14ac:dyDescent="0.45">
      <c r="B107" s="8"/>
      <c r="C107" s="9"/>
    </row>
    <row r="108" spans="2:3" x14ac:dyDescent="0.45">
      <c r="B108" s="8"/>
      <c r="C108" s="9"/>
    </row>
    <row r="109" spans="2:3" x14ac:dyDescent="0.45">
      <c r="B109" s="8"/>
      <c r="C109" s="9"/>
    </row>
    <row r="110" spans="2:3" x14ac:dyDescent="0.45">
      <c r="B110" s="8"/>
      <c r="C110" s="9"/>
    </row>
    <row r="111" spans="2:3" x14ac:dyDescent="0.45">
      <c r="B111" s="8"/>
      <c r="C111" s="9"/>
    </row>
    <row r="112" spans="2:3" x14ac:dyDescent="0.45">
      <c r="B112" s="8"/>
      <c r="C112" s="9"/>
    </row>
    <row r="113" spans="2:3" x14ac:dyDescent="0.45">
      <c r="B113" s="8"/>
      <c r="C113" s="9"/>
    </row>
    <row r="114" spans="2:3" x14ac:dyDescent="0.45">
      <c r="B114" s="8"/>
      <c r="C114" s="9"/>
    </row>
    <row r="115" spans="2:3" x14ac:dyDescent="0.45">
      <c r="B115" s="8"/>
      <c r="C115" s="9"/>
    </row>
    <row r="116" spans="2:3" x14ac:dyDescent="0.45">
      <c r="B116" s="8"/>
      <c r="C116" s="9"/>
    </row>
    <row r="117" spans="2:3" x14ac:dyDescent="0.45">
      <c r="B117" s="8"/>
      <c r="C117" s="9"/>
    </row>
    <row r="118" spans="2:3" x14ac:dyDescent="0.45">
      <c r="B118" s="8"/>
      <c r="C118" s="9"/>
    </row>
    <row r="119" spans="2:3" x14ac:dyDescent="0.45">
      <c r="B119" s="8"/>
      <c r="C119" s="9"/>
    </row>
    <row r="120" spans="2:3" x14ac:dyDescent="0.45">
      <c r="B120" s="8"/>
      <c r="C120" s="9"/>
    </row>
    <row r="121" spans="2:3" x14ac:dyDescent="0.45">
      <c r="B121" s="8"/>
      <c r="C121" s="9"/>
    </row>
    <row r="122" spans="2:3" x14ac:dyDescent="0.45">
      <c r="B122" s="8"/>
      <c r="C122" s="9"/>
    </row>
    <row r="123" spans="2:3" x14ac:dyDescent="0.45">
      <c r="B123" s="8"/>
      <c r="C123" s="9"/>
    </row>
    <row r="124" spans="2:3" x14ac:dyDescent="0.45">
      <c r="B124" s="8"/>
      <c r="C124" s="9"/>
    </row>
    <row r="125" spans="2:3" x14ac:dyDescent="0.45">
      <c r="B125" s="8"/>
      <c r="C125" s="9"/>
    </row>
    <row r="126" spans="2:3" x14ac:dyDescent="0.45">
      <c r="B126" s="8"/>
      <c r="C126" s="9"/>
    </row>
    <row r="127" spans="2:3" x14ac:dyDescent="0.45">
      <c r="B127" s="8"/>
      <c r="C127" s="9"/>
    </row>
    <row r="128" spans="2:3" x14ac:dyDescent="0.45">
      <c r="B128" s="8"/>
      <c r="C128" s="9"/>
    </row>
    <row r="129" spans="2:3" x14ac:dyDescent="0.45">
      <c r="B129" s="8"/>
      <c r="C129" s="9"/>
    </row>
    <row r="130" spans="2:3" x14ac:dyDescent="0.45">
      <c r="B130" s="8"/>
      <c r="C130" s="9"/>
    </row>
    <row r="131" spans="2:3" x14ac:dyDescent="0.45">
      <c r="B131" s="8"/>
      <c r="C131" s="9"/>
    </row>
    <row r="132" spans="2:3" x14ac:dyDescent="0.45">
      <c r="B132" s="8"/>
      <c r="C132" s="9"/>
    </row>
    <row r="133" spans="2:3" x14ac:dyDescent="0.45">
      <c r="B133" s="8"/>
      <c r="C133" s="9"/>
    </row>
    <row r="134" spans="2:3" x14ac:dyDescent="0.45">
      <c r="B134" s="8"/>
      <c r="C134" s="9"/>
    </row>
    <row r="135" spans="2:3" x14ac:dyDescent="0.45">
      <c r="B135" s="8"/>
      <c r="C135" s="9"/>
    </row>
    <row r="136" spans="2:3" x14ac:dyDescent="0.45">
      <c r="B136" s="8"/>
      <c r="C136" s="9"/>
    </row>
    <row r="137" spans="2:3" x14ac:dyDescent="0.45">
      <c r="B137" s="8"/>
      <c r="C137" s="9"/>
    </row>
    <row r="138" spans="2:3" x14ac:dyDescent="0.45">
      <c r="B138" s="8"/>
      <c r="C138" s="9"/>
    </row>
    <row r="139" spans="2:3" x14ac:dyDescent="0.45">
      <c r="B139" s="8"/>
      <c r="C139" s="9"/>
    </row>
    <row r="140" spans="2:3" x14ac:dyDescent="0.45">
      <c r="B140" s="8"/>
      <c r="C140" s="9"/>
    </row>
    <row r="141" spans="2:3" x14ac:dyDescent="0.45">
      <c r="B141" s="8"/>
      <c r="C141" s="9"/>
    </row>
    <row r="142" spans="2:3" x14ac:dyDescent="0.45">
      <c r="B142" s="8"/>
      <c r="C142" s="9"/>
    </row>
    <row r="143" spans="2:3" x14ac:dyDescent="0.45">
      <c r="B143" s="8"/>
      <c r="C143" s="9"/>
    </row>
    <row r="144" spans="2:3" x14ac:dyDescent="0.45">
      <c r="B144" s="8"/>
      <c r="C144" s="9"/>
    </row>
    <row r="145" spans="2:3" x14ac:dyDescent="0.45">
      <c r="B145" s="8"/>
      <c r="C145" s="9"/>
    </row>
    <row r="146" spans="2:3" x14ac:dyDescent="0.45">
      <c r="B146" s="8"/>
      <c r="C146" s="9"/>
    </row>
    <row r="147" spans="2:3" x14ac:dyDescent="0.45">
      <c r="B147" s="8"/>
      <c r="C147" s="9"/>
    </row>
    <row r="148" spans="2:3" x14ac:dyDescent="0.45">
      <c r="B148" s="8"/>
      <c r="C148" s="9"/>
    </row>
    <row r="149" spans="2:3" x14ac:dyDescent="0.45">
      <c r="B149" s="8"/>
      <c r="C149" s="9"/>
    </row>
    <row r="150" spans="2:3" x14ac:dyDescent="0.45">
      <c r="B150" s="8"/>
      <c r="C150" s="9"/>
    </row>
    <row r="151" spans="2:3" x14ac:dyDescent="0.45">
      <c r="B151" s="8"/>
      <c r="C151" s="9"/>
    </row>
    <row r="152" spans="2:3" x14ac:dyDescent="0.45">
      <c r="B152" s="8"/>
      <c r="C152" s="9"/>
    </row>
    <row r="153" spans="2:3" x14ac:dyDescent="0.45">
      <c r="B153" s="8"/>
      <c r="C153" s="9"/>
    </row>
    <row r="154" spans="2:3" x14ac:dyDescent="0.45">
      <c r="B154" s="8"/>
      <c r="C154" s="9"/>
    </row>
    <row r="155" spans="2:3" x14ac:dyDescent="0.45">
      <c r="B155" s="8"/>
      <c r="C155" s="9"/>
    </row>
    <row r="156" spans="2:3" x14ac:dyDescent="0.45">
      <c r="B156" s="8"/>
      <c r="C156" s="9"/>
    </row>
    <row r="157" spans="2:3" x14ac:dyDescent="0.45">
      <c r="B157" s="8"/>
      <c r="C157" s="9"/>
    </row>
  </sheetData>
  <sheetProtection algorithmName="SHA-512" hashValue="u4WR+cT88Ma+jXPq8w6QhEC47pfcQEEZjM/5HmjocweMjfe2CVis2ByYTiCMVD6w3tKajq1v/yMC7LXBd01lTQ==" saltValue="J9F01vguMWS4YSE6GQy8UA==" spinCount="100000" sheet="1" objects="1" scenarios="1"/>
  <mergeCells count="17">
    <mergeCell ref="B43:B46"/>
    <mergeCell ref="C27:C30"/>
    <mergeCell ref="C31:C34"/>
    <mergeCell ref="C35:C38"/>
    <mergeCell ref="C39:C42"/>
    <mergeCell ref="C43:C46"/>
    <mergeCell ref="B27:B42"/>
    <mergeCell ref="A1:H1"/>
    <mergeCell ref="C11:C14"/>
    <mergeCell ref="B11:B22"/>
    <mergeCell ref="C15:C18"/>
    <mergeCell ref="C19:C22"/>
    <mergeCell ref="C23:C26"/>
    <mergeCell ref="B23:B26"/>
    <mergeCell ref="C3:C6"/>
    <mergeCell ref="C7:C10"/>
    <mergeCell ref="B3:B10"/>
  </mergeCells>
  <phoneticPr fontId="1"/>
  <dataValidations count="1">
    <dataValidation type="list" allowBlank="1" showInputMessage="1" showErrorMessage="1" sqref="F3:H46">
      <formula1>"〇"</formula1>
    </dataValidation>
  </dataValidations>
  <pageMargins left="0.25" right="0.25" top="0.75" bottom="0.75" header="0.3" footer="0.3"/>
  <pageSetup paperSize="9" orientation="portrait" r:id="rId1"/>
  <rowBreaks count="1" manualBreakCount="1">
    <brk id="26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zoomScaleNormal="100" workbookViewId="0"/>
  </sheetViews>
  <sheetFormatPr defaultRowHeight="18" x14ac:dyDescent="0.45"/>
  <cols>
    <col min="1" max="1" width="8.796875" customWidth="1"/>
    <col min="2" max="2" width="3.5" customWidth="1"/>
    <col min="3" max="3" width="40" customWidth="1"/>
    <col min="4" max="4" width="6.296875" customWidth="1"/>
    <col min="5" max="5" width="10.3984375" customWidth="1"/>
    <col min="6" max="6" width="5.59765625" customWidth="1"/>
    <col min="7" max="7" width="9.69921875" customWidth="1"/>
    <col min="8" max="8" width="10.09765625" customWidth="1"/>
  </cols>
  <sheetData>
    <row r="1" spans="1:8" x14ac:dyDescent="0.45">
      <c r="A1" s="17"/>
      <c r="B1" s="53" t="s">
        <v>147</v>
      </c>
      <c r="C1" s="54"/>
      <c r="D1" s="20" t="s">
        <v>152</v>
      </c>
      <c r="E1" s="21" t="s">
        <v>153</v>
      </c>
      <c r="F1" s="21" t="s">
        <v>151</v>
      </c>
      <c r="G1" s="21" t="s">
        <v>206</v>
      </c>
      <c r="H1" s="36" t="s">
        <v>173</v>
      </c>
    </row>
    <row r="2" spans="1:8" ht="48" customHeight="1" x14ac:dyDescent="0.45">
      <c r="A2" s="46" t="s">
        <v>205</v>
      </c>
      <c r="B2" s="38" t="str">
        <f>IF(次の目標!$L$9="日常生活",次の目標!C9,"")</f>
        <v/>
      </c>
      <c r="C2" s="23" t="str">
        <f>IF(次の目標!$L$9="日常生活",次の目標!D9,"")</f>
        <v/>
      </c>
      <c r="D2" s="35" t="str">
        <f>IF(次の目標!$L$9="日常生活",次の目標!E9,"")</f>
        <v/>
      </c>
      <c r="E2" s="35" t="str">
        <f>IF(次の目標!$L$9="日常生活",次の目標!F9,"")</f>
        <v/>
      </c>
      <c r="F2" s="35" t="str">
        <f>IF(次の目標!$L$9="日常生活",次の目標!G9,"")</f>
        <v/>
      </c>
      <c r="G2" s="35" t="str">
        <f>IF(次の目標!$L$9="日常生活",次の目標!H9,"")</f>
        <v/>
      </c>
      <c r="H2" s="35" t="str">
        <f>IF(次の目標!$L$9="日常生活",次の目標!B9,"")</f>
        <v/>
      </c>
    </row>
    <row r="3" spans="1:8" ht="48" customHeight="1" x14ac:dyDescent="0.45">
      <c r="A3" s="46"/>
      <c r="B3" s="38" t="str">
        <f>IF(次の目標!$L$10="日常生活",次の目標!C10,"")</f>
        <v/>
      </c>
      <c r="C3" s="23" t="str">
        <f>IF(次の目標!$L$10="日常生活",次の目標!D10,"")</f>
        <v/>
      </c>
      <c r="D3" s="35" t="str">
        <f>IF(次の目標!$L$10="日常生活",次の目標!E10,"")</f>
        <v/>
      </c>
      <c r="E3" s="35" t="str">
        <f>IF(次の目標!$L$10="日常生活",次の目標!F10,"")</f>
        <v/>
      </c>
      <c r="F3" s="35" t="str">
        <f>IF(次の目標!$L$10="日常生活",次の目標!G10,"")</f>
        <v/>
      </c>
      <c r="G3" s="35" t="str">
        <f>IF(次の目標!$L$10="日常生活",次の目標!H10,"")</f>
        <v/>
      </c>
      <c r="H3" s="35" t="str">
        <f>IF(次の目標!$L$10="日常生活",次の目標!B10,"")</f>
        <v/>
      </c>
    </row>
    <row r="4" spans="1:8" ht="48" customHeight="1" x14ac:dyDescent="0.45">
      <c r="A4" s="46"/>
      <c r="B4" s="38" t="str">
        <f>IF(次の目標!$L$11="日常生活",次の目標!C11,"")</f>
        <v/>
      </c>
      <c r="C4" s="23" t="str">
        <f>IF(次の目標!$L$11="日常生活",次の目標!D11,"")</f>
        <v/>
      </c>
      <c r="D4" s="35" t="str">
        <f>IF(次の目標!$L$11="日常生活",次の目標!E11,"")</f>
        <v/>
      </c>
      <c r="E4" s="35" t="str">
        <f>IF(次の目標!$L$11="日常生活",次の目標!F11,"")</f>
        <v/>
      </c>
      <c r="F4" s="35" t="str">
        <f>IF(次の目標!$L$11="日常生活",次の目標!G11,"")</f>
        <v/>
      </c>
      <c r="G4" s="35" t="str">
        <f>IF(次の目標!$L$11="日常生活",次の目標!H11,"")</f>
        <v/>
      </c>
      <c r="H4" s="35" t="str">
        <f>IF(次の目標!$L$11="日常生活",次の目標!B11,"")</f>
        <v/>
      </c>
    </row>
    <row r="5" spans="1:8" ht="48" customHeight="1" x14ac:dyDescent="0.45">
      <c r="A5" s="46"/>
      <c r="B5" s="38" t="str">
        <f>IF(次の目標!$L$12="日常生活",次の目標!C12,"")</f>
        <v/>
      </c>
      <c r="C5" s="23" t="str">
        <f>IF(次の目標!$L$12="日常生活",次の目標!D12,"")</f>
        <v/>
      </c>
      <c r="D5" s="35" t="str">
        <f>IF(次の目標!$L$12="日常生活",次の目標!E12,"")</f>
        <v/>
      </c>
      <c r="E5" s="35" t="str">
        <f>IF(次の目標!$L$12="日常生活",次の目標!F12,"")</f>
        <v/>
      </c>
      <c r="F5" s="35" t="str">
        <f>IF(次の目標!$L$12="日常生活",次の目標!G12,"")</f>
        <v/>
      </c>
      <c r="G5" s="35" t="str">
        <f>IF(次の目標!$L$12="日常生活",次の目標!H12,"")</f>
        <v/>
      </c>
      <c r="H5" s="35" t="str">
        <f>IF(次の目標!$L$12="日常生活",次の目標!B12,"")</f>
        <v/>
      </c>
    </row>
    <row r="6" spans="1:8" ht="48" customHeight="1" x14ac:dyDescent="0.45">
      <c r="A6" s="46"/>
      <c r="B6" s="38" t="str">
        <f>IF(次の目標!$L$13="日常生活",次の目標!C13,"")</f>
        <v/>
      </c>
      <c r="C6" s="23" t="str">
        <f>IF(次の目標!$L$13="日常生活",次の目標!D13,"")</f>
        <v/>
      </c>
      <c r="D6" s="35" t="str">
        <f>IF(次の目標!$L$13="日常生活",次の目標!E13,"")</f>
        <v/>
      </c>
      <c r="E6" s="35" t="str">
        <f>IF(次の目標!$L$13="日常生活",次の目標!F13,"")</f>
        <v/>
      </c>
      <c r="F6" s="35" t="str">
        <f>IF(次の目標!$L$13="日常生活",次の目標!G13,"")</f>
        <v/>
      </c>
      <c r="G6" s="35" t="str">
        <f>IF(次の目標!$L$13="日常生活",次の目標!H13,"")</f>
        <v/>
      </c>
      <c r="H6" s="35" t="str">
        <f>IF(次の目標!$L$13="日常生活",次の目標!B13,"")</f>
        <v/>
      </c>
    </row>
    <row r="7" spans="1:8" ht="48" customHeight="1" x14ac:dyDescent="0.45">
      <c r="A7" s="46"/>
      <c r="B7" s="38" t="str">
        <f>IF(次の目標!$L$14="日常生活",次の目標!C14,"")</f>
        <v/>
      </c>
      <c r="C7" s="23" t="str">
        <f>IF(次の目標!$L$14="日常生活",次の目標!D14,"")</f>
        <v/>
      </c>
      <c r="D7" s="35" t="str">
        <f>IF(次の目標!$L$14="日常生活",次の目標!E14,"")</f>
        <v/>
      </c>
      <c r="E7" s="35" t="str">
        <f>IF(次の目標!$L$14="日常生活",次の目標!F14,"")</f>
        <v/>
      </c>
      <c r="F7" s="35" t="str">
        <f>IF(次の目標!$L$14="日常生活",次の目標!G14,"")</f>
        <v/>
      </c>
      <c r="G7" s="35" t="str">
        <f>IF(次の目標!$L$14="日常生活",次の目標!H14,"")</f>
        <v/>
      </c>
      <c r="H7" s="35" t="str">
        <f>IF(次の目標!$L$14="日常生活",次の目標!B14,"")</f>
        <v/>
      </c>
    </row>
    <row r="8" spans="1:8" ht="48" customHeight="1" x14ac:dyDescent="0.45">
      <c r="A8" s="46" t="s">
        <v>128</v>
      </c>
      <c r="B8" s="38" t="str">
        <f>IF(次の目標!$L$6="国語",次の目標!C6,"")</f>
        <v/>
      </c>
      <c r="C8" s="23" t="str">
        <f>IF(次の目標!$L$6="国語",次の目標!D6,"")</f>
        <v/>
      </c>
      <c r="D8" s="35" t="str">
        <f>IF(次の目標!$L$6="国語",次の目標!E6,"")</f>
        <v/>
      </c>
      <c r="E8" s="35" t="str">
        <f>IF(次の目標!$L$6="国語",次の目標!F6,"")</f>
        <v/>
      </c>
      <c r="F8" s="35" t="str">
        <f>IF(次の目標!$L$6="国語",次の目標!G6,"")</f>
        <v/>
      </c>
      <c r="G8" s="35" t="str">
        <f>IF(次の目標!$L$6="国語",次の目標!H6,"")</f>
        <v/>
      </c>
      <c r="H8" s="35" t="str">
        <f>IF(次の目標!$L$6="国語",次の目標!B6,"")</f>
        <v/>
      </c>
    </row>
    <row r="9" spans="1:8" ht="48" customHeight="1" x14ac:dyDescent="0.45">
      <c r="A9" s="46"/>
      <c r="B9" s="38" t="str">
        <f>IF(次の目標!$L$7="国語",次の目標!C7,"")</f>
        <v/>
      </c>
      <c r="C9" s="23" t="str">
        <f>IF(次の目標!$L$7="国語",次の目標!D7,"")</f>
        <v/>
      </c>
      <c r="D9" s="35" t="str">
        <f>IF(次の目標!$L$7="国語",次の目標!E7,"")</f>
        <v/>
      </c>
      <c r="E9" s="35" t="str">
        <f>IF(次の目標!$L$7="国語",次の目標!F7,"")</f>
        <v/>
      </c>
      <c r="F9" s="35" t="str">
        <f>IF(次の目標!$L$7="国語",次の目標!G7,"")</f>
        <v/>
      </c>
      <c r="G9" s="35" t="str">
        <f>IF(次の目標!$L$7="国語",次の目標!H7,"")</f>
        <v/>
      </c>
      <c r="H9" s="35" t="str">
        <f>IF(次の目標!$L$7="国語",次の目標!B7,"")</f>
        <v/>
      </c>
    </row>
    <row r="10" spans="1:8" ht="48" customHeight="1" x14ac:dyDescent="0.45">
      <c r="A10" s="46"/>
      <c r="B10" s="38" t="str">
        <f>IF(次の目標!$L$8="国語",次の目標!C8,"")</f>
        <v/>
      </c>
      <c r="C10" s="23" t="str">
        <f>IF(次の目標!$L$8="国語",次の目標!D8,"")</f>
        <v/>
      </c>
      <c r="D10" s="35" t="str">
        <f>IF(次の目標!$L$8="国語",次の目標!E8,"")</f>
        <v/>
      </c>
      <c r="E10" s="35" t="str">
        <f>IF(次の目標!$L$8="国語",次の目標!F8,"")</f>
        <v/>
      </c>
      <c r="F10" s="35" t="str">
        <f>IF(次の目標!$L$8="国語",次の目標!G8,"")</f>
        <v/>
      </c>
      <c r="G10" s="35" t="str">
        <f>IF(次の目標!$L$8="国語",次の目標!H8,"")</f>
        <v/>
      </c>
      <c r="H10" s="35" t="str">
        <f>IF(次の目標!$L$8="国語",次の目標!B8,"")</f>
        <v/>
      </c>
    </row>
    <row r="11" spans="1:8" ht="48" customHeight="1" x14ac:dyDescent="0.45">
      <c r="A11" s="46" t="s">
        <v>174</v>
      </c>
      <c r="B11" s="38" t="str">
        <f>IF(次の目標!$L$7="算数",次の目標!C7,"")</f>
        <v/>
      </c>
      <c r="C11" s="23" t="str">
        <f>IF(次の目標!$L$7="算数",次の目標!D7,"")</f>
        <v/>
      </c>
      <c r="D11" s="35" t="str">
        <f>IF(次の目標!$L$7="算数",次の目標!E7,"")</f>
        <v/>
      </c>
      <c r="E11" s="35" t="str">
        <f>IF(次の目標!$L$7="算数",次の目標!F7,"")</f>
        <v/>
      </c>
      <c r="F11" s="35" t="str">
        <f>IF(次の目標!$L$7="算数",次の目標!G7,"")</f>
        <v/>
      </c>
      <c r="G11" s="35" t="str">
        <f>IF(次の目標!$L$7="算数",次の目標!H7,"")</f>
        <v/>
      </c>
      <c r="H11" s="35" t="str">
        <f>IF(次の目標!$L$7="算数",次の目標!B7,"")</f>
        <v/>
      </c>
    </row>
    <row r="12" spans="1:8" ht="48" customHeight="1" x14ac:dyDescent="0.45">
      <c r="A12" s="46"/>
      <c r="B12" s="38" t="str">
        <f>IF(次の目標!$L$8="算数",次の目標!C8,"")</f>
        <v/>
      </c>
      <c r="C12" s="23" t="str">
        <f>IF(次の目標!$L$8="算数",次の目標!D8,"")</f>
        <v/>
      </c>
      <c r="D12" s="35" t="str">
        <f>IF(次の目標!$L$8="算数",次の目標!E8,"")</f>
        <v/>
      </c>
      <c r="E12" s="35" t="str">
        <f>IF(次の目標!$L$8="算数",次の目標!F8,"")</f>
        <v/>
      </c>
      <c r="F12" s="35" t="str">
        <f>IF(次の目標!$L$8="算数",次の目標!G8,"")</f>
        <v/>
      </c>
      <c r="G12" s="35" t="str">
        <f>IF(次の目標!$L$8="算数",次の目標!H8,"")</f>
        <v/>
      </c>
      <c r="H12" s="35" t="str">
        <f>IF(次の目標!$L$8="算数",次の目標!B8,"")</f>
        <v/>
      </c>
    </row>
    <row r="13" spans="1:8" ht="48" customHeight="1" x14ac:dyDescent="0.45">
      <c r="A13" s="25" t="s">
        <v>177</v>
      </c>
      <c r="B13" s="38" t="str">
        <f>IF(次の目標!$L$5="図工",次の目標!C5,"")</f>
        <v/>
      </c>
      <c r="C13" s="23" t="str">
        <f>IF(次の目標!$L$5="図工",次の目標!D5,"")</f>
        <v/>
      </c>
      <c r="D13" s="35" t="str">
        <f>IF(次の目標!$L$5="図工",次の目標!E5,"")</f>
        <v/>
      </c>
      <c r="E13" s="35" t="str">
        <f>IF(次の目標!$L$5="図工",次の目標!F5,"")</f>
        <v/>
      </c>
      <c r="F13" s="35" t="str">
        <f>IF(次の目標!$L$5="図工",次の目標!G5,"")</f>
        <v/>
      </c>
      <c r="G13" s="35" t="str">
        <f>IF(次の目標!$L$5="図工",次の目標!H5,"")</f>
        <v/>
      </c>
      <c r="H13" s="35" t="str">
        <f>IF(次の目標!$L$5="図工",次の目標!B5,"")</f>
        <v/>
      </c>
    </row>
    <row r="14" spans="1:8" ht="48" customHeight="1" x14ac:dyDescent="0.45">
      <c r="A14" s="51" t="s">
        <v>125</v>
      </c>
      <c r="B14" s="38" t="str">
        <f>IF(次の目標!$L$4="体育",次の目標!C4,"")</f>
        <v/>
      </c>
      <c r="C14" s="23" t="str">
        <f>IF(次の目標!$L$4="体育",次の目標!D4,"")</f>
        <v/>
      </c>
      <c r="D14" s="35" t="str">
        <f>IF(次の目標!$L$4="体育",次の目標!E4,"")</f>
        <v/>
      </c>
      <c r="E14" s="35" t="str">
        <f>IF(次の目標!$L$4="体育",次の目標!F4,"")</f>
        <v/>
      </c>
      <c r="F14" s="35" t="str">
        <f>IF(次の目標!$L$4="体育",次の目標!G4,"")</f>
        <v/>
      </c>
      <c r="G14" s="35" t="str">
        <f>IF(次の目標!$L$4="体育",次の目標!H4,"")</f>
        <v/>
      </c>
      <c r="H14" s="35" t="str">
        <f>IF(次の目標!$L$4="体育",次の目標!B4,"")</f>
        <v/>
      </c>
    </row>
    <row r="15" spans="1:8" ht="48" customHeight="1" x14ac:dyDescent="0.45">
      <c r="A15" s="52"/>
      <c r="B15" s="38" t="str">
        <f>IF(次の目標!$L$9="体育",次の目標!C9,"")</f>
        <v/>
      </c>
      <c r="C15" s="23" t="str">
        <f>IF(次の目標!$L$9="体育",次の目標!D9,"")</f>
        <v/>
      </c>
      <c r="D15" s="35" t="str">
        <f>IF(次の目標!$L$9="体育",次の目標!E9,"")</f>
        <v/>
      </c>
      <c r="E15" s="35" t="str">
        <f>IF(次の目標!$L$9="体育",次の目標!F9,"")</f>
        <v/>
      </c>
      <c r="F15" s="35" t="str">
        <f>IF(次の目標!$L$9="体育",次の目標!G9,"")</f>
        <v/>
      </c>
      <c r="G15" s="35" t="str">
        <f>IF(次の目標!$L$9="体育",次の目標!H9,"")</f>
        <v/>
      </c>
      <c r="H15" s="35" t="str">
        <f>IF(次の目標!$L$9="体育",次の目標!B9,"")</f>
        <v/>
      </c>
    </row>
    <row r="16" spans="1:8" s="31" customFormat="1" ht="48" customHeight="1" x14ac:dyDescent="0.45">
      <c r="A16" s="37" t="s">
        <v>176</v>
      </c>
      <c r="B16" s="38" t="str">
        <f>IF(次の目標!$L$5="自立",次の目標!C5,"")</f>
        <v/>
      </c>
      <c r="C16" s="23" t="str">
        <f>IF(次の目標!$L$5="自立",次の目標!D5,"")</f>
        <v/>
      </c>
      <c r="D16" s="35" t="str">
        <f>IF(次の目標!$L$5="自立",次の目標!E5,"")</f>
        <v/>
      </c>
      <c r="E16" s="35" t="str">
        <f>IF(次の目標!$L$5="自立",次の目標!F5,"")</f>
        <v/>
      </c>
      <c r="F16" s="35" t="str">
        <f>IF(次の目標!$L$5="自立",次の目標!G5,"")</f>
        <v/>
      </c>
      <c r="G16" s="35" t="str">
        <f>IF(次の目標!$L$5="自立",次の目標!H5,"")</f>
        <v/>
      </c>
      <c r="H16" s="35" t="str">
        <f>IF(次の目標!$L$5="自立",次の目標!B5,"")</f>
        <v/>
      </c>
    </row>
    <row r="17" spans="1:8" s="31" customFormat="1" ht="18" customHeight="1" x14ac:dyDescent="0.45">
      <c r="A17" s="33"/>
      <c r="B17" s="33"/>
      <c r="C17" s="27"/>
      <c r="D17" s="28"/>
      <c r="E17" s="28"/>
      <c r="F17" s="34"/>
      <c r="G17" s="30"/>
    </row>
    <row r="18" spans="1:8" s="31" customFormat="1" ht="18" customHeight="1" x14ac:dyDescent="0.45">
      <c r="A18" s="33"/>
      <c r="B18" s="33"/>
      <c r="C18" s="27"/>
      <c r="D18" s="28"/>
      <c r="E18" s="28"/>
      <c r="F18" s="29"/>
      <c r="G18" s="30"/>
    </row>
    <row r="19" spans="1:8" ht="18" customHeight="1" x14ac:dyDescent="0.45">
      <c r="A19" s="26"/>
      <c r="B19" s="26"/>
      <c r="C19" s="27"/>
      <c r="D19" s="28"/>
      <c r="E19" s="28"/>
      <c r="F19" s="29"/>
      <c r="G19" s="30"/>
      <c r="H19" s="31"/>
    </row>
    <row r="20" spans="1:8" ht="18" customHeight="1" x14ac:dyDescent="0.45">
      <c r="A20" s="32"/>
      <c r="B20" s="32"/>
      <c r="C20" s="27"/>
      <c r="D20" s="28"/>
      <c r="E20" s="28"/>
      <c r="F20" s="29"/>
      <c r="G20" s="30"/>
      <c r="H20" s="31"/>
    </row>
    <row r="21" spans="1:8" ht="18" customHeight="1" x14ac:dyDescent="0.45">
      <c r="A21" s="32"/>
      <c r="B21" s="32"/>
      <c r="C21" s="27"/>
      <c r="D21" s="28"/>
      <c r="E21" s="28"/>
      <c r="F21" s="29"/>
      <c r="G21" s="30"/>
      <c r="H21" s="31"/>
    </row>
    <row r="22" spans="1:8" ht="18" customHeight="1" x14ac:dyDescent="0.45"/>
  </sheetData>
  <sheetProtection algorithmName="SHA-512" hashValue="Jvefe/M0ZMNaVsZyctJ6D5xMcFX+hxz7JSDnFh0bkn8fUAkBQgjqnQQT7ovEfrA0s+Id9j03A5Xb03eKcTEYsA==" saltValue="r3UTIi9CjXe2QSRZ7Rbnjw==" spinCount="100000" sheet="1" objects="1" scenarios="1"/>
  <mergeCells count="5">
    <mergeCell ref="A2:A7"/>
    <mergeCell ref="A8:A10"/>
    <mergeCell ref="A11:A12"/>
    <mergeCell ref="A14:A15"/>
    <mergeCell ref="B1:C1"/>
  </mergeCells>
  <phoneticPr fontId="1"/>
  <conditionalFormatting sqref="B2:H2">
    <cfRule type="expression" dxfId="14" priority="20">
      <formula>$F$2="短期目標"</formula>
    </cfRule>
  </conditionalFormatting>
  <conditionalFormatting sqref="B3:H3">
    <cfRule type="expression" dxfId="13" priority="19">
      <formula>$F$3="短期目標"</formula>
    </cfRule>
  </conditionalFormatting>
  <conditionalFormatting sqref="B4:H4">
    <cfRule type="expression" dxfId="12" priority="18">
      <formula>$F$4="短期目標"</formula>
    </cfRule>
  </conditionalFormatting>
  <conditionalFormatting sqref="B5:H5">
    <cfRule type="expression" dxfId="11" priority="17">
      <formula>$F$5="短期目標"</formula>
    </cfRule>
  </conditionalFormatting>
  <conditionalFormatting sqref="B8:H8">
    <cfRule type="expression" dxfId="10" priority="16">
      <formula>$F$8="短期目標"</formula>
    </cfRule>
  </conditionalFormatting>
  <conditionalFormatting sqref="B9:H9">
    <cfRule type="expression" dxfId="9" priority="15">
      <formula>$F$9="短期目標"</formula>
    </cfRule>
  </conditionalFormatting>
  <conditionalFormatting sqref="B10:H10">
    <cfRule type="expression" dxfId="8" priority="14">
      <formula>$F$10="短期目標"</formula>
    </cfRule>
  </conditionalFormatting>
  <conditionalFormatting sqref="B11:H11">
    <cfRule type="expression" dxfId="7" priority="13">
      <formula>$F$11="短期目標"</formula>
    </cfRule>
  </conditionalFormatting>
  <conditionalFormatting sqref="B12:H12">
    <cfRule type="expression" dxfId="6" priority="12">
      <formula>$F$12="短期目標"</formula>
    </cfRule>
  </conditionalFormatting>
  <conditionalFormatting sqref="B13:H13">
    <cfRule type="expression" dxfId="5" priority="11">
      <formula>$F$13="短期目標"</formula>
    </cfRule>
  </conditionalFormatting>
  <conditionalFormatting sqref="B14:H14">
    <cfRule type="expression" dxfId="4" priority="10">
      <formula>$F$14="短期目標"</formula>
    </cfRule>
  </conditionalFormatting>
  <conditionalFormatting sqref="B6:H6">
    <cfRule type="expression" dxfId="3" priority="4">
      <formula>$F$6="短期目標"</formula>
    </cfRule>
  </conditionalFormatting>
  <conditionalFormatting sqref="B7:H7">
    <cfRule type="expression" dxfId="2" priority="3">
      <formula>$F$7="短期目標"</formula>
    </cfRule>
  </conditionalFormatting>
  <conditionalFormatting sqref="B15:H15">
    <cfRule type="expression" dxfId="1" priority="2">
      <formula>$F$15="短期目標"</formula>
    </cfRule>
  </conditionalFormatting>
  <conditionalFormatting sqref="B16:H16">
    <cfRule type="expression" dxfId="0" priority="1">
      <formula>$F$16="短期目標"</formula>
    </cfRule>
  </conditionalFormatting>
  <pageMargins left="0.25" right="0.25" top="0.75" bottom="0.75" header="0.3" footer="0.3"/>
  <pageSetup paperSize="9" scale="96" orientation="portrait" r:id="rId1"/>
  <headerFooter>
    <oddHeader>&amp;Cプレ知的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50"/>
  <sheetViews>
    <sheetView workbookViewId="0"/>
  </sheetViews>
  <sheetFormatPr defaultRowHeight="18" x14ac:dyDescent="0.45"/>
  <cols>
    <col min="5" max="5" width="27.59765625" customWidth="1"/>
    <col min="6" max="6" width="3.3984375" customWidth="1"/>
    <col min="8" max="8" width="13" bestFit="1" customWidth="1"/>
    <col min="10" max="10" width="12.3984375" customWidth="1"/>
    <col min="11" max="11" width="13" bestFit="1" customWidth="1"/>
    <col min="14" max="14" width="11" bestFit="1" customWidth="1"/>
    <col min="16" max="16" width="34.59765625" bestFit="1" customWidth="1"/>
    <col min="21" max="21" width="12.3984375" bestFit="1" customWidth="1"/>
  </cols>
  <sheetData>
    <row r="2" spans="1:22" x14ac:dyDescent="0.45">
      <c r="A2" s="6" t="s">
        <v>36</v>
      </c>
      <c r="B2" s="6"/>
      <c r="C2" s="6"/>
      <c r="D2" s="6"/>
      <c r="E2" s="6"/>
      <c r="F2" s="6"/>
      <c r="G2" s="6"/>
      <c r="H2" s="6"/>
      <c r="I2" s="6"/>
      <c r="J2" s="6"/>
      <c r="K2" s="6"/>
    </row>
    <row r="3" spans="1:22" x14ac:dyDescent="0.45">
      <c r="A3" s="1" t="s">
        <v>14</v>
      </c>
      <c r="B3" s="1" t="s">
        <v>15</v>
      </c>
      <c r="C3" s="1" t="s">
        <v>16</v>
      </c>
      <c r="D3" s="1" t="s">
        <v>13</v>
      </c>
      <c r="E3" s="1" t="s">
        <v>17</v>
      </c>
      <c r="G3" s="1" t="s">
        <v>150</v>
      </c>
      <c r="H3" s="11" t="s">
        <v>149</v>
      </c>
      <c r="I3" s="10" t="s">
        <v>126</v>
      </c>
      <c r="J3" s="59" t="s">
        <v>32</v>
      </c>
      <c r="K3" s="59"/>
      <c r="L3" s="59"/>
      <c r="M3" s="5" t="s">
        <v>33</v>
      </c>
      <c r="N3" s="5" t="s">
        <v>154</v>
      </c>
      <c r="O3" s="5" t="s">
        <v>34</v>
      </c>
      <c r="P3" s="5" t="s">
        <v>163</v>
      </c>
      <c r="R3" s="55" t="s">
        <v>175</v>
      </c>
      <c r="S3" s="55"/>
      <c r="U3" s="39" t="s">
        <v>208</v>
      </c>
      <c r="V3" s="39" t="s">
        <v>209</v>
      </c>
    </row>
    <row r="4" spans="1:22" x14ac:dyDescent="0.45">
      <c r="A4" s="2"/>
      <c r="B4" s="2"/>
      <c r="C4" s="2"/>
      <c r="D4" s="2" t="s">
        <v>37</v>
      </c>
      <c r="E4" s="2" t="s">
        <v>18</v>
      </c>
      <c r="F4" s="2"/>
      <c r="G4" s="18" t="str">
        <f>""</f>
        <v/>
      </c>
      <c r="H4" s="11"/>
      <c r="I4" s="10"/>
      <c r="J4" s="4"/>
      <c r="K4" s="4"/>
      <c r="L4" s="4"/>
      <c r="M4" s="5"/>
      <c r="N4" s="5"/>
      <c r="O4" s="5"/>
    </row>
    <row r="5" spans="1:22" x14ac:dyDescent="0.45">
      <c r="A5" s="2"/>
      <c r="B5" s="2"/>
      <c r="C5" s="2"/>
      <c r="D5" s="2" t="s">
        <v>38</v>
      </c>
      <c r="E5" s="2" t="s">
        <v>39</v>
      </c>
      <c r="F5" s="2"/>
      <c r="G5" s="18"/>
      <c r="H5" s="11"/>
      <c r="I5" s="10"/>
      <c r="J5" s="4"/>
      <c r="K5" s="4"/>
      <c r="L5" s="4"/>
      <c r="M5" s="5"/>
      <c r="N5" s="5"/>
      <c r="O5" s="5"/>
    </row>
    <row r="6" spans="1:22" ht="36" x14ac:dyDescent="0.45">
      <c r="A6" s="56" t="s">
        <v>23</v>
      </c>
      <c r="B6" s="57" t="s">
        <v>21</v>
      </c>
      <c r="C6" s="7">
        <v>1</v>
      </c>
      <c r="D6" s="7">
        <v>1</v>
      </c>
      <c r="E6" t="s">
        <v>24</v>
      </c>
      <c r="G6">
        <f>IF(R6+S6/100=0,"",R6+S6/100)</f>
        <v>1</v>
      </c>
      <c r="H6" t="e">
        <f>IF(OR(G6=0,G6=""),"",計算!G6-$U$50)</f>
        <v>#DIV/0!</v>
      </c>
      <c r="I6" s="10" t="s">
        <v>125</v>
      </c>
      <c r="J6">
        <f>IF('記入欄(プレ知的）'!F3="〇",1,0)</f>
        <v>0</v>
      </c>
      <c r="K6">
        <f>IF('記入欄(プレ知的）'!G3="〇",2,0)</f>
        <v>0</v>
      </c>
      <c r="L6">
        <f>IF('記入欄(プレ知的）'!H3="〇",3,0)</f>
        <v>0</v>
      </c>
      <c r="M6">
        <f>SUM(J6:L6)</f>
        <v>0</v>
      </c>
      <c r="N6" t="str">
        <f>IF(M9&gt;2,D9,IF(M8&gt;2,D8,IF(M7&gt;2,D7,IF(M6&gt;2,D6,"a"))))</f>
        <v>a</v>
      </c>
      <c r="O6">
        <f>IF(M6&lt;3,D6,IF(M7&lt;3,D7,IF(M8&lt;3,D8,IF(M9&lt;3,D9,"b"))))</f>
        <v>1</v>
      </c>
      <c r="P6" s="3" t="s">
        <v>190</v>
      </c>
      <c r="R6">
        <v>1</v>
      </c>
      <c r="S6">
        <v>0</v>
      </c>
      <c r="U6" t="str">
        <f>IF(L6=3,G6,"")</f>
        <v/>
      </c>
      <c r="V6">
        <f>IF(U6="",0,1)</f>
        <v>0</v>
      </c>
    </row>
    <row r="7" spans="1:22" ht="36" x14ac:dyDescent="0.45">
      <c r="A7" s="56"/>
      <c r="B7" s="58"/>
      <c r="C7" s="7">
        <v>2</v>
      </c>
      <c r="D7" s="7">
        <v>2</v>
      </c>
      <c r="E7" t="s">
        <v>25</v>
      </c>
      <c r="G7">
        <f t="shared" ref="G7:G49" si="0">IF(R7+S7/100=0,"",R7+S7/100)</f>
        <v>2</v>
      </c>
      <c r="H7">
        <f>IF(OR(G6=0,G6=""),"",IF(OR(G7=0,G7=""),"",G7-G6))</f>
        <v>1</v>
      </c>
      <c r="I7" s="10" t="s">
        <v>125</v>
      </c>
      <c r="J7">
        <f>IF('記入欄(プレ知的）'!F4="〇",1,0)</f>
        <v>0</v>
      </c>
      <c r="K7">
        <f>IF('記入欄(プレ知的）'!G4="〇",2,0)</f>
        <v>0</v>
      </c>
      <c r="L7">
        <f>IF('記入欄(プレ知的）'!H4="〇",3,0)</f>
        <v>0</v>
      </c>
      <c r="M7">
        <f t="shared" ref="M7:M49" si="1">SUM(J7:L7)</f>
        <v>0</v>
      </c>
      <c r="P7" s="3" t="s">
        <v>190</v>
      </c>
      <c r="R7">
        <v>2</v>
      </c>
      <c r="S7">
        <v>0</v>
      </c>
      <c r="U7" t="str">
        <f t="shared" ref="U7:U49" si="2">IF(L7=3,G7,"")</f>
        <v/>
      </c>
      <c r="V7">
        <f t="shared" ref="V7:V49" si="3">IF(U7="",0,1)</f>
        <v>0</v>
      </c>
    </row>
    <row r="8" spans="1:22" ht="36" x14ac:dyDescent="0.45">
      <c r="A8" s="56"/>
      <c r="B8" s="58"/>
      <c r="C8" s="7">
        <v>3</v>
      </c>
      <c r="D8" s="7">
        <v>3</v>
      </c>
      <c r="E8" t="s">
        <v>26</v>
      </c>
      <c r="G8">
        <f t="shared" si="0"/>
        <v>3</v>
      </c>
      <c r="H8">
        <f t="shared" ref="H8" si="4">IF(OR(G7=0,G7=""),"",IF(OR(G8=0,G8=""),"",G8-G7))</f>
        <v>1</v>
      </c>
      <c r="I8" s="10" t="s">
        <v>125</v>
      </c>
      <c r="J8">
        <f>IF('記入欄(プレ知的）'!F5="〇",1,0)</f>
        <v>0</v>
      </c>
      <c r="K8">
        <f>IF('記入欄(プレ知的）'!G5="〇",2,0)</f>
        <v>0</v>
      </c>
      <c r="L8">
        <f>IF('記入欄(プレ知的）'!H5="〇",3,0)</f>
        <v>0</v>
      </c>
      <c r="M8">
        <f t="shared" si="1"/>
        <v>0</v>
      </c>
      <c r="P8" s="3" t="s">
        <v>190</v>
      </c>
      <c r="R8">
        <v>3</v>
      </c>
      <c r="S8">
        <v>0</v>
      </c>
      <c r="U8" t="str">
        <f t="shared" si="2"/>
        <v/>
      </c>
      <c r="V8">
        <f t="shared" si="3"/>
        <v>0</v>
      </c>
    </row>
    <row r="9" spans="1:22" ht="36" x14ac:dyDescent="0.45">
      <c r="A9" s="56"/>
      <c r="B9" s="58"/>
      <c r="C9" s="7">
        <v>4</v>
      </c>
      <c r="D9" s="7">
        <v>4</v>
      </c>
      <c r="E9" t="s">
        <v>27</v>
      </c>
      <c r="G9">
        <f t="shared" si="0"/>
        <v>4</v>
      </c>
      <c r="H9">
        <f>IF(OR(G8=0,G8=""),"",IF(OR(G9=0,G9=""),"",G9-G8))</f>
        <v>1</v>
      </c>
      <c r="I9" s="10" t="s">
        <v>125</v>
      </c>
      <c r="J9">
        <f>IF('記入欄(プレ知的）'!F6="〇",1,0)</f>
        <v>0</v>
      </c>
      <c r="K9">
        <f>IF('記入欄(プレ知的）'!G6="〇",2,0)</f>
        <v>0</v>
      </c>
      <c r="L9">
        <f>IF('記入欄(プレ知的）'!H6="〇",3,0)</f>
        <v>0</v>
      </c>
      <c r="M9">
        <f t="shared" si="1"/>
        <v>0</v>
      </c>
      <c r="P9" s="3" t="s">
        <v>190</v>
      </c>
      <c r="R9">
        <v>4</v>
      </c>
      <c r="S9">
        <v>0</v>
      </c>
      <c r="U9" t="str">
        <f t="shared" si="2"/>
        <v/>
      </c>
      <c r="V9">
        <f t="shared" si="3"/>
        <v>0</v>
      </c>
    </row>
    <row r="10" spans="1:22" ht="37.5" customHeight="1" x14ac:dyDescent="0.45">
      <c r="A10" s="56"/>
      <c r="B10" s="58" t="s">
        <v>22</v>
      </c>
      <c r="C10" s="7">
        <v>1</v>
      </c>
      <c r="D10" s="7">
        <v>5</v>
      </c>
      <c r="E10" s="3" t="s">
        <v>28</v>
      </c>
      <c r="G10">
        <f t="shared" si="0"/>
        <v>1</v>
      </c>
      <c r="H10" t="e">
        <f>IF(OR(G10=0,G10=""),"",計算!G10-$U$50)</f>
        <v>#DIV/0!</v>
      </c>
      <c r="I10" s="10" t="s">
        <v>204</v>
      </c>
      <c r="J10">
        <f>IF('記入欄(プレ知的）'!F7="〇",1,0)</f>
        <v>0</v>
      </c>
      <c r="K10">
        <f>IF('記入欄(プレ知的）'!G7="〇",2,0)</f>
        <v>0</v>
      </c>
      <c r="L10">
        <f>IF('記入欄(プレ知的）'!H7="〇",3,0)</f>
        <v>0</v>
      </c>
      <c r="M10">
        <f t="shared" si="1"/>
        <v>0</v>
      </c>
      <c r="N10" t="str">
        <f>IF(M13&gt;2,D13,IF(M12&gt;2,D12,IF(M11&gt;2,D11,IF(M10&gt;2,D10,"a"))))</f>
        <v>a</v>
      </c>
      <c r="O10">
        <f>IF(M10&lt;3,D10,IF(M11&lt;3,D11,IF(M12&lt;3,D12,IF(M13&lt;3,D13,"b"))))</f>
        <v>5</v>
      </c>
      <c r="P10" t="s">
        <v>180</v>
      </c>
      <c r="R10">
        <v>1</v>
      </c>
      <c r="S10">
        <v>0</v>
      </c>
      <c r="U10" t="str">
        <f t="shared" si="2"/>
        <v/>
      </c>
      <c r="V10">
        <f t="shared" si="3"/>
        <v>0</v>
      </c>
    </row>
    <row r="11" spans="1:22" x14ac:dyDescent="0.45">
      <c r="A11" s="56"/>
      <c r="B11" s="58"/>
      <c r="C11" s="7">
        <v>2</v>
      </c>
      <c r="D11" s="7">
        <v>6</v>
      </c>
      <c r="E11" t="s">
        <v>29</v>
      </c>
      <c r="G11">
        <f t="shared" si="0"/>
        <v>2</v>
      </c>
      <c r="H11">
        <f>IF(OR(G10=0,G10=""),"",IF(OR(G11=0,G11=""),"",G11-G10))</f>
        <v>1</v>
      </c>
      <c r="I11" s="10" t="s">
        <v>204</v>
      </c>
      <c r="J11">
        <f>IF('記入欄(プレ知的）'!F8="〇",1,0)</f>
        <v>0</v>
      </c>
      <c r="K11">
        <f>IF('記入欄(プレ知的）'!G8="〇",2,0)</f>
        <v>0</v>
      </c>
      <c r="L11">
        <f>IF('記入欄(プレ知的）'!H8="〇",3,0)</f>
        <v>0</v>
      </c>
      <c r="M11">
        <f t="shared" si="1"/>
        <v>0</v>
      </c>
      <c r="P11" t="s">
        <v>180</v>
      </c>
      <c r="R11">
        <v>2</v>
      </c>
      <c r="S11">
        <v>0</v>
      </c>
      <c r="U11" t="str">
        <f t="shared" si="2"/>
        <v/>
      </c>
      <c r="V11">
        <f t="shared" si="3"/>
        <v>0</v>
      </c>
    </row>
    <row r="12" spans="1:22" ht="36" x14ac:dyDescent="0.45">
      <c r="A12" s="56"/>
      <c r="B12" s="58"/>
      <c r="C12" s="7">
        <v>3</v>
      </c>
      <c r="D12" s="7">
        <v>7</v>
      </c>
      <c r="E12" t="s">
        <v>30</v>
      </c>
      <c r="G12">
        <f t="shared" si="0"/>
        <v>3</v>
      </c>
      <c r="H12">
        <f t="shared" ref="H12" si="5">IF(OR(G11=0,G11=""),"",IF(OR(G12=0,G12=""),"",G12-G11))</f>
        <v>1</v>
      </c>
      <c r="I12" s="10" t="s">
        <v>127</v>
      </c>
      <c r="J12">
        <f>IF('記入欄(プレ知的）'!F9="〇",1,0)</f>
        <v>0</v>
      </c>
      <c r="K12">
        <f>IF('記入欄(プレ知的）'!G9="〇",2,0)</f>
        <v>0</v>
      </c>
      <c r="L12">
        <f>IF('記入欄(プレ知的）'!H9="〇",3,0)</f>
        <v>0</v>
      </c>
      <c r="M12">
        <f t="shared" si="1"/>
        <v>0</v>
      </c>
      <c r="P12" s="3" t="s">
        <v>207</v>
      </c>
      <c r="R12">
        <v>3</v>
      </c>
      <c r="S12">
        <v>0</v>
      </c>
      <c r="U12" t="str">
        <f t="shared" si="2"/>
        <v/>
      </c>
      <c r="V12">
        <f t="shared" si="3"/>
        <v>0</v>
      </c>
    </row>
    <row r="13" spans="1:22" ht="36" x14ac:dyDescent="0.45">
      <c r="A13" s="56"/>
      <c r="B13" s="58"/>
      <c r="C13" s="7">
        <v>4</v>
      </c>
      <c r="D13" s="7">
        <v>8</v>
      </c>
      <c r="E13" t="s">
        <v>31</v>
      </c>
      <c r="G13">
        <f t="shared" si="0"/>
        <v>4</v>
      </c>
      <c r="H13">
        <f>IF(OR(G12=0,G12=""),"",IF(OR(G13=0,G13=""),"",G13-G12))</f>
        <v>1</v>
      </c>
      <c r="I13" s="10" t="s">
        <v>127</v>
      </c>
      <c r="J13">
        <f>IF('記入欄(プレ知的）'!F10="〇",1,0)</f>
        <v>0</v>
      </c>
      <c r="K13">
        <f>IF('記入欄(プレ知的）'!G10="〇",2,0)</f>
        <v>0</v>
      </c>
      <c r="L13">
        <f>IF('記入欄(プレ知的）'!H10="〇",3,0)</f>
        <v>0</v>
      </c>
      <c r="M13">
        <f t="shared" si="1"/>
        <v>0</v>
      </c>
      <c r="P13" s="3" t="s">
        <v>207</v>
      </c>
      <c r="R13">
        <v>4</v>
      </c>
      <c r="S13">
        <v>0</v>
      </c>
      <c r="U13" t="str">
        <f t="shared" si="2"/>
        <v/>
      </c>
      <c r="V13">
        <f t="shared" si="3"/>
        <v>0</v>
      </c>
    </row>
    <row r="14" spans="1:22" ht="36" x14ac:dyDescent="0.45">
      <c r="A14" s="56" t="s">
        <v>41</v>
      </c>
      <c r="B14" s="58" t="s">
        <v>42</v>
      </c>
      <c r="C14" s="7">
        <v>1</v>
      </c>
      <c r="D14" s="7">
        <v>9</v>
      </c>
      <c r="E14" t="s">
        <v>43</v>
      </c>
      <c r="G14">
        <f t="shared" si="0"/>
        <v>1</v>
      </c>
      <c r="H14" t="e">
        <f>IF(OR(G14=0,G14=""),"",計算!G14-$U$50)</f>
        <v>#DIV/0!</v>
      </c>
      <c r="I14" s="10" t="s">
        <v>128</v>
      </c>
      <c r="J14">
        <f>IF('記入欄(プレ知的）'!F11="〇",1,0)</f>
        <v>0</v>
      </c>
      <c r="K14">
        <f>IF('記入欄(プレ知的）'!G11="〇",2,0)</f>
        <v>0</v>
      </c>
      <c r="L14">
        <f>IF('記入欄(プレ知的）'!H11="〇",3,0)</f>
        <v>0</v>
      </c>
      <c r="M14">
        <f t="shared" si="1"/>
        <v>0</v>
      </c>
      <c r="N14" t="str">
        <f>IF(M17&gt;2,D17,IF(M16&gt;2,D16,IF(M15&gt;2,D15,IF(M14&gt;2,D14,"a"))))</f>
        <v>a</v>
      </c>
      <c r="O14">
        <f>IF(M14&lt;3,D14,IF(M15&lt;3,D15,IF(M16&lt;3,D16,IF(M17&lt;3,D17,"b"))))</f>
        <v>9</v>
      </c>
      <c r="P14" s="3" t="s">
        <v>178</v>
      </c>
      <c r="R14">
        <v>1</v>
      </c>
      <c r="S14">
        <v>0</v>
      </c>
      <c r="U14" t="str">
        <f t="shared" si="2"/>
        <v/>
      </c>
      <c r="V14">
        <f t="shared" si="3"/>
        <v>0</v>
      </c>
    </row>
    <row r="15" spans="1:22" ht="36" x14ac:dyDescent="0.45">
      <c r="A15" s="56"/>
      <c r="B15" s="58"/>
      <c r="C15" s="7">
        <v>2</v>
      </c>
      <c r="D15" s="7">
        <v>10</v>
      </c>
      <c r="E15" s="3" t="s">
        <v>164</v>
      </c>
      <c r="G15">
        <f t="shared" si="0"/>
        <v>2</v>
      </c>
      <c r="H15">
        <f>IF(OR(G14=0,G14=""),"",IF(OR(G15=0,G15=""),"",G15-G14))</f>
        <v>1</v>
      </c>
      <c r="I15" s="10" t="s">
        <v>128</v>
      </c>
      <c r="J15">
        <f>IF('記入欄(プレ知的）'!F12="〇",1,0)</f>
        <v>0</v>
      </c>
      <c r="K15">
        <f>IF('記入欄(プレ知的）'!G12="〇",2,0)</f>
        <v>0</v>
      </c>
      <c r="L15">
        <f>IF('記入欄(プレ知的）'!H12="〇",3,0)</f>
        <v>0</v>
      </c>
      <c r="M15">
        <f t="shared" si="1"/>
        <v>0</v>
      </c>
      <c r="P15" s="3" t="s">
        <v>179</v>
      </c>
      <c r="R15">
        <v>2</v>
      </c>
      <c r="S15">
        <v>0</v>
      </c>
      <c r="U15" t="str">
        <f t="shared" si="2"/>
        <v/>
      </c>
      <c r="V15">
        <f t="shared" si="3"/>
        <v>0</v>
      </c>
    </row>
    <row r="16" spans="1:22" ht="36" x14ac:dyDescent="0.45">
      <c r="A16" s="56"/>
      <c r="B16" s="58"/>
      <c r="C16" s="7">
        <v>3</v>
      </c>
      <c r="D16" s="7">
        <v>11</v>
      </c>
      <c r="E16" t="s">
        <v>45</v>
      </c>
      <c r="G16">
        <f t="shared" si="0"/>
        <v>3</v>
      </c>
      <c r="H16">
        <f t="shared" ref="H16:H17" si="6">IF(OR(G15=0,G15=""),"",IF(OR(G16=0,G16=""),"",G16-G15))</f>
        <v>1</v>
      </c>
      <c r="I16" s="10" t="s">
        <v>128</v>
      </c>
      <c r="J16">
        <f>IF('記入欄(プレ知的）'!F13="〇",1,0)</f>
        <v>0</v>
      </c>
      <c r="K16">
        <f>IF('記入欄(プレ知的）'!G13="〇",2,0)</f>
        <v>0</v>
      </c>
      <c r="L16">
        <f>IF('記入欄(プレ知的）'!H13="〇",3,0)</f>
        <v>0</v>
      </c>
      <c r="M16">
        <f t="shared" si="1"/>
        <v>0</v>
      </c>
      <c r="P16" s="3" t="s">
        <v>179</v>
      </c>
      <c r="R16">
        <v>3</v>
      </c>
      <c r="S16">
        <v>0</v>
      </c>
      <c r="U16" t="str">
        <f t="shared" si="2"/>
        <v/>
      </c>
      <c r="V16">
        <f t="shared" si="3"/>
        <v>0</v>
      </c>
    </row>
    <row r="17" spans="1:22" ht="36" x14ac:dyDescent="0.45">
      <c r="A17" s="56"/>
      <c r="B17" s="58"/>
      <c r="C17" s="7">
        <v>4</v>
      </c>
      <c r="D17" s="7">
        <v>12</v>
      </c>
      <c r="E17" t="s">
        <v>46</v>
      </c>
      <c r="G17">
        <f t="shared" si="0"/>
        <v>4</v>
      </c>
      <c r="H17">
        <f t="shared" si="6"/>
        <v>1</v>
      </c>
      <c r="I17" s="10" t="s">
        <v>128</v>
      </c>
      <c r="J17">
        <f>IF('記入欄(プレ知的）'!F14="〇",1,0)</f>
        <v>0</v>
      </c>
      <c r="K17">
        <f>IF('記入欄(プレ知的）'!G14="〇",2,0)</f>
        <v>0</v>
      </c>
      <c r="L17">
        <f>IF('記入欄(プレ知的）'!H14="〇",3,0)</f>
        <v>0</v>
      </c>
      <c r="M17">
        <f t="shared" si="1"/>
        <v>0</v>
      </c>
      <c r="P17" s="3" t="s">
        <v>165</v>
      </c>
      <c r="R17">
        <v>4</v>
      </c>
      <c r="S17">
        <v>0</v>
      </c>
      <c r="U17" t="str">
        <f t="shared" si="2"/>
        <v/>
      </c>
      <c r="V17">
        <f t="shared" si="3"/>
        <v>0</v>
      </c>
    </row>
    <row r="18" spans="1:22" ht="54" x14ac:dyDescent="0.45">
      <c r="A18" s="56" t="s">
        <v>41</v>
      </c>
      <c r="B18" s="58" t="s">
        <v>47</v>
      </c>
      <c r="C18" s="7">
        <v>1</v>
      </c>
      <c r="D18" s="7">
        <v>13</v>
      </c>
      <c r="E18" s="3" t="s">
        <v>129</v>
      </c>
      <c r="G18">
        <f t="shared" si="0"/>
        <v>1</v>
      </c>
      <c r="H18" t="e">
        <f>IF(OR(G18=0,G18=""),"",計算!G18-$U$50)</f>
        <v>#DIV/0!</v>
      </c>
      <c r="I18" s="10" t="s">
        <v>128</v>
      </c>
      <c r="J18">
        <f>IF('記入欄(プレ知的）'!F15="〇",1,0)</f>
        <v>0</v>
      </c>
      <c r="K18">
        <f>IF('記入欄(プレ知的）'!G15="〇",2,0)</f>
        <v>0</v>
      </c>
      <c r="L18">
        <f>IF('記入欄(プレ知的）'!H15="〇",3,0)</f>
        <v>0</v>
      </c>
      <c r="M18">
        <f t="shared" si="1"/>
        <v>0</v>
      </c>
      <c r="N18" t="str">
        <f>IF(M21&gt;2,D21,IF(M20&gt;2,D20,IF(M19&gt;2,D19,IF(M18&gt;2,D18,"a"))))</f>
        <v>a</v>
      </c>
      <c r="O18">
        <f>IF(M18&lt;3,D18,IF(M19&lt;3,D19,IF(M20&lt;3,D20,IF(M21&lt;3,D21,"b"))))</f>
        <v>13</v>
      </c>
      <c r="P18" s="3" t="s">
        <v>183</v>
      </c>
      <c r="R18">
        <v>1</v>
      </c>
      <c r="S18">
        <v>0</v>
      </c>
      <c r="U18" t="str">
        <f t="shared" si="2"/>
        <v/>
      </c>
      <c r="V18">
        <f t="shared" si="3"/>
        <v>0</v>
      </c>
    </row>
    <row r="19" spans="1:22" ht="54" x14ac:dyDescent="0.45">
      <c r="A19" s="56"/>
      <c r="B19" s="58"/>
      <c r="C19" s="7">
        <v>2</v>
      </c>
      <c r="D19" s="7">
        <v>14</v>
      </c>
      <c r="E19" s="3" t="s">
        <v>130</v>
      </c>
      <c r="G19">
        <f t="shared" si="0"/>
        <v>2</v>
      </c>
      <c r="H19">
        <f>IF(OR(G18=0,G18=""),"",IF(OR(G19=0,G19=""),"",G19-G18))</f>
        <v>1</v>
      </c>
      <c r="I19" s="10" t="s">
        <v>128</v>
      </c>
      <c r="J19">
        <f>IF('記入欄(プレ知的）'!F16="〇",1,0)</f>
        <v>0</v>
      </c>
      <c r="K19">
        <f>IF('記入欄(プレ知的）'!G16="〇",2,0)</f>
        <v>0</v>
      </c>
      <c r="L19">
        <f>IF('記入欄(プレ知的）'!H16="〇",3,0)</f>
        <v>0</v>
      </c>
      <c r="M19">
        <f t="shared" si="1"/>
        <v>0</v>
      </c>
      <c r="P19" s="3" t="s">
        <v>184</v>
      </c>
      <c r="R19">
        <v>2</v>
      </c>
      <c r="S19">
        <v>0</v>
      </c>
      <c r="U19" t="str">
        <f t="shared" si="2"/>
        <v/>
      </c>
      <c r="V19">
        <f t="shared" si="3"/>
        <v>0</v>
      </c>
    </row>
    <row r="20" spans="1:22" ht="36" x14ac:dyDescent="0.45">
      <c r="A20" s="56"/>
      <c r="B20" s="58"/>
      <c r="C20" s="7">
        <v>3</v>
      </c>
      <c r="D20" s="7">
        <v>15</v>
      </c>
      <c r="E20" s="3" t="s">
        <v>131</v>
      </c>
      <c r="G20">
        <f t="shared" si="0"/>
        <v>3</v>
      </c>
      <c r="H20">
        <f t="shared" ref="H20:H49" si="7">IF(OR(G19=0,G19=""),"",IF(OR(G20=0,G20=""),"",G20-G19))</f>
        <v>1</v>
      </c>
      <c r="I20" s="10" t="s">
        <v>132</v>
      </c>
      <c r="J20">
        <f>IF('記入欄(プレ知的）'!F17="〇",1,0)</f>
        <v>0</v>
      </c>
      <c r="K20">
        <f>IF('記入欄(プレ知的）'!G17="〇",2,0)</f>
        <v>0</v>
      </c>
      <c r="L20">
        <f>IF('記入欄(プレ知的）'!H17="〇",3,0)</f>
        <v>0</v>
      </c>
      <c r="M20">
        <f t="shared" si="1"/>
        <v>0</v>
      </c>
      <c r="P20" s="3" t="s">
        <v>181</v>
      </c>
      <c r="R20">
        <v>3</v>
      </c>
      <c r="S20">
        <v>0</v>
      </c>
      <c r="U20" t="str">
        <f t="shared" si="2"/>
        <v/>
      </c>
      <c r="V20">
        <f t="shared" si="3"/>
        <v>0</v>
      </c>
    </row>
    <row r="21" spans="1:22" ht="36" x14ac:dyDescent="0.45">
      <c r="A21" s="56"/>
      <c r="B21" s="58"/>
      <c r="C21" s="7">
        <v>4</v>
      </c>
      <c r="D21" s="7">
        <v>16</v>
      </c>
      <c r="E21" s="3" t="s">
        <v>133</v>
      </c>
      <c r="G21">
        <f t="shared" si="0"/>
        <v>4</v>
      </c>
      <c r="H21">
        <f t="shared" si="7"/>
        <v>1</v>
      </c>
      <c r="I21" s="10" t="s">
        <v>128</v>
      </c>
      <c r="J21">
        <f>IF('記入欄(プレ知的）'!F18="〇",1,0)</f>
        <v>0</v>
      </c>
      <c r="K21">
        <f>IF('記入欄(プレ知的）'!G18="〇",2,0)</f>
        <v>0</v>
      </c>
      <c r="L21">
        <f>IF('記入欄(プレ知的）'!H18="〇",3,0)</f>
        <v>0</v>
      </c>
      <c r="M21">
        <f t="shared" si="1"/>
        <v>0</v>
      </c>
      <c r="P21" s="3" t="s">
        <v>182</v>
      </c>
      <c r="R21">
        <v>4</v>
      </c>
      <c r="S21">
        <v>0</v>
      </c>
      <c r="U21" t="str">
        <f t="shared" si="2"/>
        <v/>
      </c>
      <c r="V21">
        <f t="shared" si="3"/>
        <v>0</v>
      </c>
    </row>
    <row r="22" spans="1:22" ht="36" x14ac:dyDescent="0.45">
      <c r="A22" s="56"/>
      <c r="B22" s="58" t="s">
        <v>48</v>
      </c>
      <c r="C22" s="7">
        <v>1</v>
      </c>
      <c r="D22" s="7">
        <v>17</v>
      </c>
      <c r="E22" s="3" t="s">
        <v>134</v>
      </c>
      <c r="G22">
        <f t="shared" si="0"/>
        <v>1.06</v>
      </c>
      <c r="H22" t="e">
        <f>IF(OR(G22=0,G22=""),"",計算!G22-$U$50)</f>
        <v>#DIV/0!</v>
      </c>
      <c r="I22" s="10" t="s">
        <v>128</v>
      </c>
      <c r="J22">
        <f>IF('記入欄(プレ知的）'!F19="〇",1,0)</f>
        <v>0</v>
      </c>
      <c r="K22">
        <f>IF('記入欄(プレ知的）'!G19="〇",2,0)</f>
        <v>0</v>
      </c>
      <c r="L22">
        <f>IF('記入欄(プレ知的）'!H19="〇",3,0)</f>
        <v>0</v>
      </c>
      <c r="M22">
        <f t="shared" si="1"/>
        <v>0</v>
      </c>
      <c r="N22" t="str">
        <f>IF(M25&gt;2,D25,IF(M24&gt;2,D24,IF(M23&gt;2,D23,IF(M22&gt;2,D22,"a"))))</f>
        <v>a</v>
      </c>
      <c r="O22">
        <f>IF(M22&lt;3,D22,IF(M23&lt;3,D23,IF(M24&lt;3,D24,IF(M25&lt;3,D25,"b"))))</f>
        <v>17</v>
      </c>
      <c r="P22" s="3" t="s">
        <v>166</v>
      </c>
      <c r="R22">
        <v>1</v>
      </c>
      <c r="S22">
        <v>6</v>
      </c>
      <c r="U22" t="str">
        <f t="shared" si="2"/>
        <v/>
      </c>
      <c r="V22">
        <f t="shared" si="3"/>
        <v>0</v>
      </c>
    </row>
    <row r="23" spans="1:22" ht="36" x14ac:dyDescent="0.45">
      <c r="A23" s="56"/>
      <c r="B23" s="58"/>
      <c r="C23" s="7">
        <v>2</v>
      </c>
      <c r="D23" s="7">
        <v>18</v>
      </c>
      <c r="E23" s="3" t="s">
        <v>54</v>
      </c>
      <c r="G23">
        <f t="shared" si="0"/>
        <v>1.1000000000000001</v>
      </c>
      <c r="H23">
        <f t="shared" si="7"/>
        <v>4.0000000000000036E-2</v>
      </c>
      <c r="I23" s="10" t="s">
        <v>132</v>
      </c>
      <c r="J23">
        <f>IF('記入欄(プレ知的）'!F20="〇",1,0)</f>
        <v>0</v>
      </c>
      <c r="K23">
        <f>IF('記入欄(プレ知的）'!G20="〇",2,0)</f>
        <v>0</v>
      </c>
      <c r="L23">
        <f>IF('記入欄(プレ知的）'!H20="〇",3,0)</f>
        <v>0</v>
      </c>
      <c r="M23">
        <f t="shared" si="1"/>
        <v>0</v>
      </c>
      <c r="P23" s="3" t="s">
        <v>185</v>
      </c>
      <c r="R23">
        <v>1</v>
      </c>
      <c r="S23">
        <v>10</v>
      </c>
      <c r="U23" t="str">
        <f t="shared" si="2"/>
        <v/>
      </c>
      <c r="V23">
        <f t="shared" si="3"/>
        <v>0</v>
      </c>
    </row>
    <row r="24" spans="1:22" ht="36" x14ac:dyDescent="0.45">
      <c r="A24" s="56"/>
      <c r="B24" s="58"/>
      <c r="C24" s="7">
        <v>3</v>
      </c>
      <c r="D24" s="7">
        <v>19</v>
      </c>
      <c r="E24" s="3" t="s">
        <v>55</v>
      </c>
      <c r="G24">
        <f t="shared" si="0"/>
        <v>2.08</v>
      </c>
      <c r="H24">
        <f t="shared" si="7"/>
        <v>0.98</v>
      </c>
      <c r="I24" s="10" t="s">
        <v>132</v>
      </c>
      <c r="J24">
        <f>IF('記入欄(プレ知的）'!F21="〇",1,0)</f>
        <v>0</v>
      </c>
      <c r="K24">
        <f>IF('記入欄(プレ知的）'!G21="〇",2,0)</f>
        <v>0</v>
      </c>
      <c r="L24">
        <f>IF('記入欄(プレ知的）'!H21="〇",3,0)</f>
        <v>0</v>
      </c>
      <c r="M24">
        <f t="shared" si="1"/>
        <v>0</v>
      </c>
      <c r="P24" s="3" t="s">
        <v>185</v>
      </c>
      <c r="R24">
        <v>2</v>
      </c>
      <c r="S24">
        <v>8</v>
      </c>
      <c r="U24" t="str">
        <f t="shared" si="2"/>
        <v/>
      </c>
      <c r="V24">
        <f t="shared" si="3"/>
        <v>0</v>
      </c>
    </row>
    <row r="25" spans="1:22" ht="36" x14ac:dyDescent="0.45">
      <c r="A25" s="56"/>
      <c r="B25" s="58"/>
      <c r="C25" s="7">
        <v>4</v>
      </c>
      <c r="D25" s="7">
        <v>20</v>
      </c>
      <c r="E25" s="3" t="s">
        <v>56</v>
      </c>
      <c r="G25">
        <f t="shared" si="0"/>
        <v>4.08</v>
      </c>
      <c r="H25">
        <f t="shared" si="7"/>
        <v>2</v>
      </c>
      <c r="I25" s="10" t="s">
        <v>128</v>
      </c>
      <c r="J25">
        <f>IF('記入欄(プレ知的）'!F22="〇",1,0)</f>
        <v>0</v>
      </c>
      <c r="K25">
        <f>IF('記入欄(プレ知的）'!G22="〇",2,0)</f>
        <v>0</v>
      </c>
      <c r="L25">
        <f>IF('記入欄(プレ知的）'!H22="〇",3,0)</f>
        <v>0</v>
      </c>
      <c r="M25">
        <f t="shared" si="1"/>
        <v>0</v>
      </c>
      <c r="P25" s="3" t="s">
        <v>186</v>
      </c>
      <c r="R25">
        <v>4</v>
      </c>
      <c r="S25">
        <v>8</v>
      </c>
      <c r="U25" t="str">
        <f t="shared" si="2"/>
        <v/>
      </c>
      <c r="V25">
        <f t="shared" si="3"/>
        <v>0</v>
      </c>
    </row>
    <row r="26" spans="1:22" ht="36" x14ac:dyDescent="0.45">
      <c r="A26" s="56" t="s">
        <v>58</v>
      </c>
      <c r="B26" s="58" t="s">
        <v>57</v>
      </c>
      <c r="C26" s="7">
        <v>1</v>
      </c>
      <c r="D26" s="7">
        <v>21</v>
      </c>
      <c r="E26" s="3" t="s">
        <v>59</v>
      </c>
      <c r="G26">
        <f t="shared" si="0"/>
        <v>1</v>
      </c>
      <c r="H26" t="e">
        <f>IF(OR(G26=0,G26=""),"",計算!G26-$U$50)</f>
        <v>#DIV/0!</v>
      </c>
      <c r="I26" s="10" t="s">
        <v>125</v>
      </c>
      <c r="J26">
        <f>IF('記入欄(プレ知的）'!F23="〇",1,0)</f>
        <v>0</v>
      </c>
      <c r="K26">
        <f>IF('記入欄(プレ知的）'!G23="〇",2,0)</f>
        <v>0</v>
      </c>
      <c r="L26">
        <f>IF('記入欄(プレ知的）'!H23="〇",3,0)</f>
        <v>0</v>
      </c>
      <c r="M26">
        <f t="shared" si="1"/>
        <v>0</v>
      </c>
      <c r="N26" t="str">
        <f>IF(M29&gt;2,D29,IF(M28&gt;2,D28,IF(M27&gt;2,D27,IF(M26&gt;2,D26,"a"))))</f>
        <v>a</v>
      </c>
      <c r="O26">
        <f>IF(M26&lt;3,D26,IF(M27&lt;3,D27,IF(M28&lt;3,D28,IF(M29&lt;3,D29,"b"))))</f>
        <v>21</v>
      </c>
      <c r="P26" s="3" t="s">
        <v>189</v>
      </c>
      <c r="R26">
        <v>1</v>
      </c>
      <c r="S26">
        <v>0</v>
      </c>
      <c r="U26" t="str">
        <f t="shared" si="2"/>
        <v/>
      </c>
      <c r="V26">
        <f t="shared" si="3"/>
        <v>0</v>
      </c>
    </row>
    <row r="27" spans="1:22" ht="36" x14ac:dyDescent="0.45">
      <c r="A27" s="56"/>
      <c r="B27" s="58"/>
      <c r="C27" s="7">
        <v>2</v>
      </c>
      <c r="D27" s="7">
        <v>22</v>
      </c>
      <c r="E27" s="3" t="s">
        <v>135</v>
      </c>
      <c r="G27">
        <f t="shared" si="0"/>
        <v>2</v>
      </c>
      <c r="H27">
        <f t="shared" si="7"/>
        <v>1</v>
      </c>
      <c r="I27" s="10" t="s">
        <v>125</v>
      </c>
      <c r="J27">
        <f>IF('記入欄(プレ知的）'!F24="〇",1,0)</f>
        <v>0</v>
      </c>
      <c r="K27">
        <f>IF('記入欄(プレ知的）'!G24="〇",2,0)</f>
        <v>0</v>
      </c>
      <c r="L27">
        <f>IF('記入欄(プレ知的）'!H24="〇",3,0)</f>
        <v>0</v>
      </c>
      <c r="M27">
        <f t="shared" si="1"/>
        <v>0</v>
      </c>
      <c r="P27" s="3" t="s">
        <v>189</v>
      </c>
      <c r="R27">
        <v>2</v>
      </c>
      <c r="S27">
        <v>0</v>
      </c>
      <c r="U27" t="str">
        <f t="shared" si="2"/>
        <v/>
      </c>
      <c r="V27">
        <f t="shared" si="3"/>
        <v>0</v>
      </c>
    </row>
    <row r="28" spans="1:22" ht="36" x14ac:dyDescent="0.45">
      <c r="A28" s="56"/>
      <c r="B28" s="58"/>
      <c r="C28" s="7">
        <v>3</v>
      </c>
      <c r="D28" s="7">
        <v>23</v>
      </c>
      <c r="E28" s="3" t="s">
        <v>136</v>
      </c>
      <c r="G28">
        <f t="shared" si="0"/>
        <v>3.05</v>
      </c>
      <c r="H28">
        <f t="shared" si="7"/>
        <v>1.0499999999999998</v>
      </c>
      <c r="I28" s="10" t="s">
        <v>137</v>
      </c>
      <c r="J28">
        <f>IF('記入欄(プレ知的）'!F25="〇",1,0)</f>
        <v>0</v>
      </c>
      <c r="K28">
        <f>IF('記入欄(プレ知的）'!G25="〇",2,0)</f>
        <v>0</v>
      </c>
      <c r="L28">
        <f>IF('記入欄(プレ知的）'!H25="〇",3,0)</f>
        <v>0</v>
      </c>
      <c r="M28">
        <f t="shared" si="1"/>
        <v>0</v>
      </c>
      <c r="P28" s="3" t="s">
        <v>187</v>
      </c>
      <c r="R28">
        <v>3</v>
      </c>
      <c r="S28">
        <v>5</v>
      </c>
      <c r="U28" t="str">
        <f t="shared" si="2"/>
        <v/>
      </c>
      <c r="V28">
        <f t="shared" si="3"/>
        <v>0</v>
      </c>
    </row>
    <row r="29" spans="1:22" ht="54" x14ac:dyDescent="0.45">
      <c r="A29" s="56"/>
      <c r="B29" s="58"/>
      <c r="C29" s="7">
        <v>4</v>
      </c>
      <c r="D29" s="7">
        <v>24</v>
      </c>
      <c r="E29" s="3" t="s">
        <v>138</v>
      </c>
      <c r="G29">
        <f t="shared" si="0"/>
        <v>4.1100000000000003</v>
      </c>
      <c r="H29">
        <f t="shared" si="7"/>
        <v>1.0600000000000005</v>
      </c>
      <c r="I29" s="10" t="s">
        <v>137</v>
      </c>
      <c r="J29">
        <f>IF('記入欄(プレ知的）'!F26="〇",1,0)</f>
        <v>0</v>
      </c>
      <c r="K29">
        <f>IF('記入欄(プレ知的）'!G26="〇",2,0)</f>
        <v>0</v>
      </c>
      <c r="L29">
        <f>IF('記入欄(プレ知的）'!H26="〇",3,0)</f>
        <v>0</v>
      </c>
      <c r="M29">
        <f t="shared" si="1"/>
        <v>0</v>
      </c>
      <c r="P29" s="3" t="s">
        <v>187</v>
      </c>
      <c r="R29">
        <v>4</v>
      </c>
      <c r="S29">
        <v>11</v>
      </c>
      <c r="U29" t="str">
        <f t="shared" si="2"/>
        <v/>
      </c>
      <c r="V29">
        <f t="shared" si="3"/>
        <v>0</v>
      </c>
    </row>
    <row r="30" spans="1:22" ht="36" x14ac:dyDescent="0.45">
      <c r="A30" s="56" t="s">
        <v>88</v>
      </c>
      <c r="B30" s="60" t="s">
        <v>63</v>
      </c>
      <c r="C30" s="7">
        <v>1</v>
      </c>
      <c r="D30" s="7">
        <v>25</v>
      </c>
      <c r="E30" s="3" t="s">
        <v>64</v>
      </c>
      <c r="G30">
        <f t="shared" si="0"/>
        <v>1.06</v>
      </c>
      <c r="H30" t="e">
        <f>IF(OR(G30=0,G30=""),"",計算!G30-$U$50)</f>
        <v>#DIV/0!</v>
      </c>
      <c r="I30" s="10" t="s">
        <v>137</v>
      </c>
      <c r="J30">
        <f>IF('記入欄(プレ知的）'!F27="〇",1,0)</f>
        <v>0</v>
      </c>
      <c r="K30">
        <f>IF('記入欄(プレ知的）'!G27="〇",2,0)</f>
        <v>0</v>
      </c>
      <c r="L30">
        <f>IF('記入欄(プレ知的）'!H27="〇",3,0)</f>
        <v>0</v>
      </c>
      <c r="M30">
        <f t="shared" si="1"/>
        <v>0</v>
      </c>
      <c r="N30" t="str">
        <f>IF(M33&gt;2,D33,IF(M32&gt;2,D32,IF(M31&gt;2,D31,IF(M30&gt;2,D30,"a"))))</f>
        <v>a</v>
      </c>
      <c r="O30">
        <f>IF(M30&lt;3,D30,IF(M31&lt;3,D31,IF(M32&lt;3,D32,IF(M33&lt;3,D33,"b"))))</f>
        <v>25</v>
      </c>
      <c r="P30" s="3" t="s">
        <v>188</v>
      </c>
      <c r="R30">
        <v>1</v>
      </c>
      <c r="S30">
        <v>6</v>
      </c>
      <c r="U30" t="str">
        <f t="shared" si="2"/>
        <v/>
      </c>
      <c r="V30">
        <f t="shared" si="3"/>
        <v>0</v>
      </c>
    </row>
    <row r="31" spans="1:22" ht="36" x14ac:dyDescent="0.45">
      <c r="A31" s="56"/>
      <c r="B31" s="58"/>
      <c r="C31" s="7">
        <v>2</v>
      </c>
      <c r="D31" s="7">
        <v>26</v>
      </c>
      <c r="E31" s="3" t="s">
        <v>157</v>
      </c>
      <c r="G31">
        <f t="shared" si="0"/>
        <v>2</v>
      </c>
      <c r="H31">
        <f t="shared" si="7"/>
        <v>0.94</v>
      </c>
      <c r="I31" s="10" t="s">
        <v>137</v>
      </c>
      <c r="J31">
        <f>IF('記入欄(プレ知的）'!F28="〇",1,0)</f>
        <v>0</v>
      </c>
      <c r="K31">
        <f>IF('記入欄(プレ知的）'!G28="〇",2,0)</f>
        <v>0</v>
      </c>
      <c r="L31">
        <f>IF('記入欄(プレ知的）'!H28="〇",3,0)</f>
        <v>0</v>
      </c>
      <c r="M31">
        <f t="shared" si="1"/>
        <v>0</v>
      </c>
      <c r="P31" s="3" t="s">
        <v>191</v>
      </c>
      <c r="R31">
        <v>2</v>
      </c>
      <c r="S31">
        <v>0</v>
      </c>
      <c r="U31" t="str">
        <f t="shared" si="2"/>
        <v/>
      </c>
      <c r="V31">
        <f t="shared" si="3"/>
        <v>0</v>
      </c>
    </row>
    <row r="32" spans="1:22" ht="36" x14ac:dyDescent="0.45">
      <c r="A32" s="56"/>
      <c r="B32" s="58"/>
      <c r="C32" s="7">
        <v>3</v>
      </c>
      <c r="D32" s="7">
        <v>27</v>
      </c>
      <c r="E32" s="3" t="s">
        <v>65</v>
      </c>
      <c r="G32">
        <f t="shared" si="0"/>
        <v>3</v>
      </c>
      <c r="H32">
        <f t="shared" si="7"/>
        <v>1</v>
      </c>
      <c r="I32" s="10" t="s">
        <v>137</v>
      </c>
      <c r="J32">
        <f>IF('記入欄(プレ知的）'!F29="〇",1,0)</f>
        <v>0</v>
      </c>
      <c r="K32">
        <f>IF('記入欄(プレ知的）'!G29="〇",2,0)</f>
        <v>0</v>
      </c>
      <c r="L32">
        <f>IF('記入欄(プレ知的）'!H29="〇",3,0)</f>
        <v>0</v>
      </c>
      <c r="M32">
        <f t="shared" si="1"/>
        <v>0</v>
      </c>
      <c r="P32" s="3" t="s">
        <v>192</v>
      </c>
      <c r="R32">
        <v>3</v>
      </c>
      <c r="S32">
        <v>0</v>
      </c>
      <c r="U32" t="str">
        <f t="shared" si="2"/>
        <v/>
      </c>
      <c r="V32">
        <f t="shared" si="3"/>
        <v>0</v>
      </c>
    </row>
    <row r="33" spans="1:22" ht="36" x14ac:dyDescent="0.45">
      <c r="A33" s="56"/>
      <c r="B33" s="58"/>
      <c r="C33" s="7">
        <v>4</v>
      </c>
      <c r="D33" s="7">
        <v>28</v>
      </c>
      <c r="E33" s="3" t="s">
        <v>139</v>
      </c>
      <c r="G33">
        <f t="shared" si="0"/>
        <v>4.0599999999999996</v>
      </c>
      <c r="H33">
        <f t="shared" si="7"/>
        <v>1.0599999999999996</v>
      </c>
      <c r="I33" s="10" t="s">
        <v>137</v>
      </c>
      <c r="J33">
        <f>IF('記入欄(プレ知的）'!F30="〇",1,0)</f>
        <v>0</v>
      </c>
      <c r="K33">
        <f>IF('記入欄(プレ知的）'!G30="〇",2,0)</f>
        <v>0</v>
      </c>
      <c r="L33">
        <f>IF('記入欄(プレ知的）'!H30="〇",3,0)</f>
        <v>0</v>
      </c>
      <c r="M33">
        <f t="shared" si="1"/>
        <v>0</v>
      </c>
      <c r="P33" s="3" t="s">
        <v>192</v>
      </c>
      <c r="R33">
        <v>4</v>
      </c>
      <c r="S33">
        <v>6</v>
      </c>
      <c r="U33" t="str">
        <f t="shared" si="2"/>
        <v/>
      </c>
      <c r="V33">
        <f t="shared" si="3"/>
        <v>0</v>
      </c>
    </row>
    <row r="34" spans="1:22" ht="36" x14ac:dyDescent="0.45">
      <c r="A34" s="56"/>
      <c r="B34" s="60" t="s">
        <v>67</v>
      </c>
      <c r="C34" s="7">
        <v>1</v>
      </c>
      <c r="D34" s="7">
        <v>29</v>
      </c>
      <c r="E34" s="3" t="s">
        <v>140</v>
      </c>
      <c r="G34">
        <f t="shared" si="0"/>
        <v>1.06</v>
      </c>
      <c r="H34" t="e">
        <f>IF(OR(G34=0,G34=""),"",計算!G34-$U$50)</f>
        <v>#DIV/0!</v>
      </c>
      <c r="I34" s="10" t="s">
        <v>137</v>
      </c>
      <c r="J34">
        <f>IF('記入欄(プレ知的）'!F31="〇",1,0)</f>
        <v>0</v>
      </c>
      <c r="K34">
        <f>IF('記入欄(プレ知的）'!G31="〇",2,0)</f>
        <v>0</v>
      </c>
      <c r="L34">
        <f>IF('記入欄(プレ知的）'!H31="〇",3,0)</f>
        <v>0</v>
      </c>
      <c r="M34">
        <f t="shared" si="1"/>
        <v>0</v>
      </c>
      <c r="N34" t="str">
        <f>IF(M37&gt;2,D37,IF(M36&gt;2,D36,IF(M35&gt;2,D35,IF(M34&gt;2,D34,"a"))))</f>
        <v>a</v>
      </c>
      <c r="O34">
        <f>IF(M34&lt;3,D34,IF(M35&lt;3,D35,IF(M36&lt;3,D36,IF(M37&lt;3,D37,"b"))))</f>
        <v>29</v>
      </c>
      <c r="P34" s="3" t="s">
        <v>168</v>
      </c>
      <c r="R34">
        <v>1</v>
      </c>
      <c r="S34">
        <v>6</v>
      </c>
      <c r="U34" t="str">
        <f t="shared" si="2"/>
        <v/>
      </c>
      <c r="V34">
        <f t="shared" si="3"/>
        <v>0</v>
      </c>
    </row>
    <row r="35" spans="1:22" x14ac:dyDescent="0.45">
      <c r="A35" s="56"/>
      <c r="B35" s="58"/>
      <c r="C35" s="7">
        <v>2</v>
      </c>
      <c r="D35" s="7">
        <v>30</v>
      </c>
      <c r="E35" s="3" t="s">
        <v>69</v>
      </c>
      <c r="G35">
        <f t="shared" si="0"/>
        <v>2</v>
      </c>
      <c r="H35">
        <f t="shared" si="7"/>
        <v>0.94</v>
      </c>
      <c r="I35" s="10" t="s">
        <v>137</v>
      </c>
      <c r="J35">
        <f>IF('記入欄(プレ知的）'!F32="〇",1,0)</f>
        <v>0</v>
      </c>
      <c r="K35">
        <f>IF('記入欄(プレ知的）'!G32="〇",2,0)</f>
        <v>0</v>
      </c>
      <c r="L35">
        <f>IF('記入欄(プレ知的）'!H32="〇",3,0)</f>
        <v>0</v>
      </c>
      <c r="M35">
        <f t="shared" si="1"/>
        <v>0</v>
      </c>
      <c r="P35" s="3" t="s">
        <v>168</v>
      </c>
      <c r="R35">
        <v>2</v>
      </c>
      <c r="S35">
        <v>0</v>
      </c>
      <c r="U35" t="str">
        <f t="shared" si="2"/>
        <v/>
      </c>
      <c r="V35">
        <f t="shared" si="3"/>
        <v>0</v>
      </c>
    </row>
    <row r="36" spans="1:22" x14ac:dyDescent="0.45">
      <c r="A36" s="56"/>
      <c r="B36" s="58"/>
      <c r="C36" s="7">
        <v>3</v>
      </c>
      <c r="D36" s="7">
        <v>31</v>
      </c>
      <c r="E36" s="3" t="s">
        <v>70</v>
      </c>
      <c r="G36">
        <f t="shared" si="0"/>
        <v>3</v>
      </c>
      <c r="H36">
        <f t="shared" si="7"/>
        <v>1</v>
      </c>
      <c r="I36" s="10" t="s">
        <v>137</v>
      </c>
      <c r="J36">
        <f>IF('記入欄(プレ知的）'!F33="〇",1,0)</f>
        <v>0</v>
      </c>
      <c r="K36">
        <f>IF('記入欄(プレ知的）'!G33="〇",2,0)</f>
        <v>0</v>
      </c>
      <c r="L36">
        <f>IF('記入欄(プレ知的）'!H33="〇",3,0)</f>
        <v>0</v>
      </c>
      <c r="M36">
        <f t="shared" si="1"/>
        <v>0</v>
      </c>
      <c r="P36" s="3" t="s">
        <v>167</v>
      </c>
      <c r="R36">
        <v>3</v>
      </c>
      <c r="S36">
        <v>0</v>
      </c>
      <c r="U36" t="str">
        <f t="shared" si="2"/>
        <v/>
      </c>
      <c r="V36">
        <f t="shared" si="3"/>
        <v>0</v>
      </c>
    </row>
    <row r="37" spans="1:22" ht="54" x14ac:dyDescent="0.45">
      <c r="A37" s="56"/>
      <c r="B37" s="58"/>
      <c r="C37" s="7">
        <v>4</v>
      </c>
      <c r="D37" s="7">
        <v>32</v>
      </c>
      <c r="E37" s="3" t="s">
        <v>141</v>
      </c>
      <c r="G37">
        <f t="shared" si="0"/>
        <v>4.0599999999999996</v>
      </c>
      <c r="H37">
        <f t="shared" si="7"/>
        <v>1.0599999999999996</v>
      </c>
      <c r="I37" s="10" t="s">
        <v>137</v>
      </c>
      <c r="J37">
        <f>IF('記入欄(プレ知的）'!F34="〇",1,0)</f>
        <v>0</v>
      </c>
      <c r="K37">
        <f>IF('記入欄(プレ知的）'!G34="〇",2,0)</f>
        <v>0</v>
      </c>
      <c r="L37">
        <f>IF('記入欄(プレ知的）'!H34="〇",3,0)</f>
        <v>0</v>
      </c>
      <c r="M37">
        <f t="shared" si="1"/>
        <v>0</v>
      </c>
      <c r="P37" s="3" t="s">
        <v>193</v>
      </c>
      <c r="R37">
        <v>4</v>
      </c>
      <c r="S37">
        <v>6</v>
      </c>
      <c r="U37" t="str">
        <f t="shared" si="2"/>
        <v/>
      </c>
      <c r="V37">
        <f t="shared" si="3"/>
        <v>0</v>
      </c>
    </row>
    <row r="38" spans="1:22" ht="36" x14ac:dyDescent="0.45">
      <c r="A38" s="56"/>
      <c r="B38" s="58" t="s">
        <v>72</v>
      </c>
      <c r="C38" s="7">
        <v>1</v>
      </c>
      <c r="D38" s="7">
        <v>33</v>
      </c>
      <c r="E38" s="3" t="s">
        <v>142</v>
      </c>
      <c r="G38">
        <f t="shared" si="0"/>
        <v>1</v>
      </c>
      <c r="H38" t="e">
        <f>IF(OR(G38=0,G38=""),"",計算!G38-$U$50)</f>
        <v>#DIV/0!</v>
      </c>
      <c r="I38" s="10" t="s">
        <v>137</v>
      </c>
      <c r="J38">
        <f>IF('記入欄(プレ知的）'!F35="〇",1,0)</f>
        <v>0</v>
      </c>
      <c r="K38">
        <f>IF('記入欄(プレ知的）'!G35="〇",2,0)</f>
        <v>0</v>
      </c>
      <c r="L38">
        <f>IF('記入欄(プレ知的）'!H35="〇",3,0)</f>
        <v>0</v>
      </c>
      <c r="M38">
        <f t="shared" si="1"/>
        <v>0</v>
      </c>
      <c r="N38" t="str">
        <f>IF(M41&gt;2,D41,IF(M40&gt;2,D40,IF(M39&gt;2,D39,IF(M38&gt;2,D38,"a"))))</f>
        <v>a</v>
      </c>
      <c r="O38">
        <f>IF(M38&lt;3,D38,IF(M39&lt;3,D39,IF(M40&lt;3,D40,IF(M41&lt;3,D41,"b"))))</f>
        <v>33</v>
      </c>
      <c r="P38" s="3" t="s">
        <v>194</v>
      </c>
      <c r="R38">
        <v>1</v>
      </c>
      <c r="S38">
        <v>0</v>
      </c>
      <c r="U38" t="str">
        <f t="shared" si="2"/>
        <v/>
      </c>
      <c r="V38">
        <f t="shared" si="3"/>
        <v>0</v>
      </c>
    </row>
    <row r="39" spans="1:22" ht="36" x14ac:dyDescent="0.45">
      <c r="A39" s="56"/>
      <c r="B39" s="58"/>
      <c r="C39" s="7">
        <v>2</v>
      </c>
      <c r="D39" s="7">
        <v>34</v>
      </c>
      <c r="E39" s="3" t="s">
        <v>143</v>
      </c>
      <c r="G39">
        <f t="shared" si="0"/>
        <v>2</v>
      </c>
      <c r="H39">
        <f t="shared" si="7"/>
        <v>1</v>
      </c>
      <c r="I39" s="10" t="s">
        <v>137</v>
      </c>
      <c r="J39">
        <f>IF('記入欄(プレ知的）'!F36="〇",1,0)</f>
        <v>0</v>
      </c>
      <c r="K39">
        <f>IF('記入欄(プレ知的）'!G36="〇",2,0)</f>
        <v>0</v>
      </c>
      <c r="L39">
        <f>IF('記入欄(プレ知的）'!H36="〇",3,0)</f>
        <v>0</v>
      </c>
      <c r="M39">
        <f t="shared" si="1"/>
        <v>0</v>
      </c>
      <c r="P39" s="3" t="s">
        <v>195</v>
      </c>
      <c r="R39">
        <v>2</v>
      </c>
      <c r="S39">
        <v>0</v>
      </c>
      <c r="U39" t="str">
        <f t="shared" si="2"/>
        <v/>
      </c>
      <c r="V39">
        <f t="shared" si="3"/>
        <v>0</v>
      </c>
    </row>
    <row r="40" spans="1:22" ht="36" x14ac:dyDescent="0.45">
      <c r="A40" s="56"/>
      <c r="B40" s="58"/>
      <c r="C40" s="7">
        <v>3</v>
      </c>
      <c r="D40" s="7">
        <v>35</v>
      </c>
      <c r="E40" s="3" t="s">
        <v>75</v>
      </c>
      <c r="G40">
        <f t="shared" si="0"/>
        <v>3.05</v>
      </c>
      <c r="H40">
        <f t="shared" si="7"/>
        <v>1.0499999999999998</v>
      </c>
      <c r="I40" s="10" t="s">
        <v>137</v>
      </c>
      <c r="J40">
        <f>IF('記入欄(プレ知的）'!F37="〇",1,0)</f>
        <v>0</v>
      </c>
      <c r="K40">
        <f>IF('記入欄(プレ知的）'!G37="〇",2,0)</f>
        <v>0</v>
      </c>
      <c r="L40">
        <f>IF('記入欄(プレ知的）'!H37="〇",3,0)</f>
        <v>0</v>
      </c>
      <c r="M40">
        <f t="shared" si="1"/>
        <v>0</v>
      </c>
      <c r="P40" s="3" t="s">
        <v>196</v>
      </c>
      <c r="R40">
        <v>3</v>
      </c>
      <c r="S40">
        <v>5</v>
      </c>
      <c r="U40" t="str">
        <f t="shared" si="2"/>
        <v/>
      </c>
      <c r="V40">
        <f t="shared" si="3"/>
        <v>0</v>
      </c>
    </row>
    <row r="41" spans="1:22" ht="36" x14ac:dyDescent="0.45">
      <c r="A41" s="56"/>
      <c r="B41" s="58"/>
      <c r="C41" s="7">
        <v>4</v>
      </c>
      <c r="D41" s="7">
        <v>36</v>
      </c>
      <c r="E41" s="3" t="s">
        <v>144</v>
      </c>
      <c r="G41">
        <f t="shared" si="0"/>
        <v>4</v>
      </c>
      <c r="H41">
        <f t="shared" si="7"/>
        <v>0.95000000000000018</v>
      </c>
      <c r="I41" s="10" t="s">
        <v>137</v>
      </c>
      <c r="J41">
        <f>IF('記入欄(プレ知的）'!F38="〇",1,0)</f>
        <v>0</v>
      </c>
      <c r="K41">
        <f>IF('記入欄(プレ知的）'!G38="〇",2,0)</f>
        <v>0</v>
      </c>
      <c r="L41">
        <f>IF('記入欄(プレ知的）'!H38="〇",3,0)</f>
        <v>0</v>
      </c>
      <c r="M41">
        <f t="shared" si="1"/>
        <v>0</v>
      </c>
      <c r="P41" s="3" t="s">
        <v>197</v>
      </c>
      <c r="R41">
        <v>4</v>
      </c>
      <c r="S41">
        <v>0</v>
      </c>
      <c r="U41" t="str">
        <f t="shared" si="2"/>
        <v/>
      </c>
      <c r="V41">
        <f t="shared" si="3"/>
        <v>0</v>
      </c>
    </row>
    <row r="42" spans="1:22" x14ac:dyDescent="0.45">
      <c r="A42" s="57" t="s">
        <v>58</v>
      </c>
      <c r="B42" s="58" t="s">
        <v>85</v>
      </c>
      <c r="C42" s="7">
        <v>1</v>
      </c>
      <c r="D42" s="7">
        <v>37</v>
      </c>
      <c r="E42" s="3" t="s">
        <v>77</v>
      </c>
      <c r="G42">
        <f t="shared" si="0"/>
        <v>1.04</v>
      </c>
      <c r="H42" t="e">
        <f>IF(OR(G42=0,G42=""),"",計算!G42-$U$50)</f>
        <v>#DIV/0!</v>
      </c>
      <c r="I42" s="10" t="s">
        <v>137</v>
      </c>
      <c r="J42">
        <f>IF('記入欄(プレ知的）'!F39="〇",1,0)</f>
        <v>0</v>
      </c>
      <c r="K42">
        <f>IF('記入欄(プレ知的）'!G39="〇",2,0)</f>
        <v>0</v>
      </c>
      <c r="L42">
        <f>IF('記入欄(プレ知的）'!H39="〇",3,0)</f>
        <v>0</v>
      </c>
      <c r="M42">
        <f t="shared" si="1"/>
        <v>0</v>
      </c>
      <c r="N42" t="str">
        <f>IF(M45&gt;2,D45,IF(M44&gt;2,D44,IF(M43&gt;2,D43,IF(M42&gt;2,D42,"a"))))</f>
        <v>a</v>
      </c>
      <c r="O42">
        <f>IF(M42&lt;3,D42,IF(M43&lt;3,D43,IF(M44&lt;3,D44,IF(M45&lt;3,D45,"b"))))</f>
        <v>37</v>
      </c>
      <c r="P42" s="3" t="s">
        <v>169</v>
      </c>
      <c r="R42">
        <v>1</v>
      </c>
      <c r="S42">
        <v>4</v>
      </c>
      <c r="U42" t="str">
        <f t="shared" si="2"/>
        <v/>
      </c>
      <c r="V42">
        <f t="shared" si="3"/>
        <v>0</v>
      </c>
    </row>
    <row r="43" spans="1:22" ht="36" x14ac:dyDescent="0.45">
      <c r="A43" s="58"/>
      <c r="B43" s="58"/>
      <c r="C43" s="7">
        <v>2</v>
      </c>
      <c r="D43" s="7">
        <v>38</v>
      </c>
      <c r="E43" s="3" t="s">
        <v>78</v>
      </c>
      <c r="G43">
        <f t="shared" si="0"/>
        <v>2.06</v>
      </c>
      <c r="H43">
        <f t="shared" si="7"/>
        <v>1.02</v>
      </c>
      <c r="I43" s="10" t="s">
        <v>137</v>
      </c>
      <c r="J43">
        <f>IF('記入欄(プレ知的）'!F40="〇",1,0)</f>
        <v>0</v>
      </c>
      <c r="K43">
        <f>IF('記入欄(プレ知的）'!G40="〇",2,0)</f>
        <v>0</v>
      </c>
      <c r="L43">
        <f>IF('記入欄(プレ知的）'!H40="〇",3,0)</f>
        <v>0</v>
      </c>
      <c r="M43">
        <f t="shared" si="1"/>
        <v>0</v>
      </c>
      <c r="P43" s="3" t="s">
        <v>198</v>
      </c>
      <c r="R43">
        <v>2</v>
      </c>
      <c r="S43">
        <v>6</v>
      </c>
      <c r="U43" t="str">
        <f t="shared" si="2"/>
        <v/>
      </c>
      <c r="V43">
        <f t="shared" si="3"/>
        <v>0</v>
      </c>
    </row>
    <row r="44" spans="1:22" ht="36" x14ac:dyDescent="0.45">
      <c r="A44" s="58"/>
      <c r="B44" s="58"/>
      <c r="C44" s="7">
        <v>3</v>
      </c>
      <c r="D44" s="7">
        <v>39</v>
      </c>
      <c r="E44" s="3" t="s">
        <v>79</v>
      </c>
      <c r="G44">
        <f t="shared" si="0"/>
        <v>3.05</v>
      </c>
      <c r="H44">
        <f t="shared" si="7"/>
        <v>0.98999999999999977</v>
      </c>
      <c r="I44" s="10" t="s">
        <v>137</v>
      </c>
      <c r="J44">
        <f>IF('記入欄(プレ知的）'!F41="〇",1,0)</f>
        <v>0</v>
      </c>
      <c r="K44">
        <f>IF('記入欄(プレ知的）'!G41="〇",2,0)</f>
        <v>0</v>
      </c>
      <c r="L44">
        <f>IF('記入欄(プレ知的）'!H41="〇",3,0)</f>
        <v>0</v>
      </c>
      <c r="M44">
        <f t="shared" si="1"/>
        <v>0</v>
      </c>
      <c r="P44" s="3" t="s">
        <v>199</v>
      </c>
      <c r="R44">
        <v>3</v>
      </c>
      <c r="S44">
        <v>5</v>
      </c>
      <c r="U44" t="str">
        <f t="shared" si="2"/>
        <v/>
      </c>
      <c r="V44">
        <f t="shared" si="3"/>
        <v>0</v>
      </c>
    </row>
    <row r="45" spans="1:22" x14ac:dyDescent="0.45">
      <c r="A45" s="58"/>
      <c r="B45" s="58"/>
      <c r="C45" s="7">
        <v>4</v>
      </c>
      <c r="D45" s="7">
        <v>40</v>
      </c>
      <c r="E45" s="3" t="s">
        <v>80</v>
      </c>
      <c r="G45">
        <f t="shared" si="0"/>
        <v>4.1100000000000003</v>
      </c>
      <c r="H45">
        <f t="shared" si="7"/>
        <v>1.0600000000000005</v>
      </c>
      <c r="I45" s="10" t="s">
        <v>137</v>
      </c>
      <c r="J45">
        <f>IF('記入欄(プレ知的）'!F42="〇",1,0)</f>
        <v>0</v>
      </c>
      <c r="K45">
        <f>IF('記入欄(プレ知的）'!G42="〇",2,0)</f>
        <v>0</v>
      </c>
      <c r="L45">
        <f>IF('記入欄(プレ知的）'!H42="〇",3,0)</f>
        <v>0</v>
      </c>
      <c r="M45">
        <f t="shared" si="1"/>
        <v>0</v>
      </c>
      <c r="P45" s="3" t="s">
        <v>200</v>
      </c>
      <c r="R45">
        <v>4</v>
      </c>
      <c r="S45">
        <v>11</v>
      </c>
      <c r="U45" t="str">
        <f t="shared" si="2"/>
        <v/>
      </c>
      <c r="V45">
        <f t="shared" si="3"/>
        <v>0</v>
      </c>
    </row>
    <row r="46" spans="1:22" ht="36" x14ac:dyDescent="0.45">
      <c r="A46" s="56" t="s">
        <v>87</v>
      </c>
      <c r="B46" s="58" t="s">
        <v>86</v>
      </c>
      <c r="C46" s="7">
        <v>1</v>
      </c>
      <c r="D46" s="7">
        <v>41</v>
      </c>
      <c r="E46" s="3" t="s">
        <v>81</v>
      </c>
      <c r="G46">
        <f t="shared" si="0"/>
        <v>1.06</v>
      </c>
      <c r="H46" t="e">
        <f>IF(OR(G46=0,G46=""),"",計算!G46-$U$50)</f>
        <v>#DIV/0!</v>
      </c>
      <c r="I46" s="10" t="s">
        <v>137</v>
      </c>
      <c r="J46">
        <f>IF('記入欄(プレ知的）'!F43="〇",1,0)</f>
        <v>0</v>
      </c>
      <c r="K46">
        <f>IF('記入欄(プレ知的）'!G43="〇",2,0)</f>
        <v>0</v>
      </c>
      <c r="L46">
        <f>IF('記入欄(プレ知的）'!H43="〇",3,0)</f>
        <v>0</v>
      </c>
      <c r="M46">
        <f t="shared" si="1"/>
        <v>0</v>
      </c>
      <c r="N46" t="str">
        <f>IF(M49&gt;2,D49,IF(M48&gt;2,D48,IF(M47&gt;2,D47,IF(M46&gt;2,D46,"a"))))</f>
        <v>a</v>
      </c>
      <c r="O46">
        <f>IF(M46&lt;3,D46,IF(M47&lt;3,D47,IF(M48&lt;3,D48,IF(M49&lt;3,D49,"b"))))</f>
        <v>41</v>
      </c>
      <c r="P46" s="3" t="s">
        <v>170</v>
      </c>
      <c r="R46">
        <v>1</v>
      </c>
      <c r="S46">
        <v>6</v>
      </c>
      <c r="U46" t="str">
        <f t="shared" si="2"/>
        <v/>
      </c>
      <c r="V46">
        <f t="shared" si="3"/>
        <v>0</v>
      </c>
    </row>
    <row r="47" spans="1:22" ht="36" x14ac:dyDescent="0.45">
      <c r="A47" s="56"/>
      <c r="B47" s="58"/>
      <c r="C47" s="7">
        <v>2</v>
      </c>
      <c r="D47" s="7">
        <v>42</v>
      </c>
      <c r="E47" s="3" t="s">
        <v>82</v>
      </c>
      <c r="G47">
        <f t="shared" si="0"/>
        <v>3.05</v>
      </c>
      <c r="H47">
        <f t="shared" si="7"/>
        <v>1.9899999999999998</v>
      </c>
      <c r="I47" s="10" t="s">
        <v>137</v>
      </c>
      <c r="J47">
        <f>IF('記入欄(プレ知的）'!F44="〇",1,0)</f>
        <v>0</v>
      </c>
      <c r="K47">
        <f>IF('記入欄(プレ知的）'!G44="〇",2,0)</f>
        <v>0</v>
      </c>
      <c r="L47">
        <f>IF('記入欄(プレ知的）'!H44="〇",3,0)</f>
        <v>0</v>
      </c>
      <c r="M47">
        <f t="shared" si="1"/>
        <v>0</v>
      </c>
      <c r="P47" s="3" t="s">
        <v>201</v>
      </c>
      <c r="R47">
        <v>3</v>
      </c>
      <c r="S47">
        <v>5</v>
      </c>
      <c r="U47" t="str">
        <f t="shared" si="2"/>
        <v/>
      </c>
      <c r="V47">
        <f t="shared" si="3"/>
        <v>0</v>
      </c>
    </row>
    <row r="48" spans="1:22" ht="54" x14ac:dyDescent="0.45">
      <c r="A48" s="56"/>
      <c r="B48" s="58"/>
      <c r="C48" s="7">
        <v>3</v>
      </c>
      <c r="D48" s="7">
        <v>43</v>
      </c>
      <c r="E48" s="3" t="s">
        <v>145</v>
      </c>
      <c r="G48">
        <f t="shared" si="0"/>
        <v>3</v>
      </c>
      <c r="H48">
        <f t="shared" si="7"/>
        <v>-4.9999999999999822E-2</v>
      </c>
      <c r="I48" s="10" t="s">
        <v>137</v>
      </c>
      <c r="J48">
        <f>IF('記入欄(プレ知的）'!F45="〇",1,0)</f>
        <v>0</v>
      </c>
      <c r="K48">
        <f>IF('記入欄(プレ知的）'!G45="〇",2,0)</f>
        <v>0</v>
      </c>
      <c r="L48">
        <f>IF('記入欄(プレ知的）'!H45="〇",3,0)</f>
        <v>0</v>
      </c>
      <c r="M48">
        <f t="shared" si="1"/>
        <v>0</v>
      </c>
      <c r="P48" s="3" t="s">
        <v>202</v>
      </c>
      <c r="R48">
        <v>3</v>
      </c>
      <c r="S48">
        <v>0</v>
      </c>
      <c r="U48" t="str">
        <f t="shared" si="2"/>
        <v/>
      </c>
      <c r="V48">
        <f t="shared" si="3"/>
        <v>0</v>
      </c>
    </row>
    <row r="49" spans="1:22" ht="54" x14ac:dyDescent="0.45">
      <c r="A49" s="56"/>
      <c r="B49" s="58"/>
      <c r="C49" s="7">
        <v>4</v>
      </c>
      <c r="D49" s="7">
        <v>44</v>
      </c>
      <c r="E49" s="3" t="s">
        <v>146</v>
      </c>
      <c r="G49">
        <f t="shared" si="0"/>
        <v>4</v>
      </c>
      <c r="H49">
        <f t="shared" si="7"/>
        <v>1</v>
      </c>
      <c r="I49" s="10" t="s">
        <v>137</v>
      </c>
      <c r="J49">
        <f>IF('記入欄(プレ知的）'!F46="〇",1,0)</f>
        <v>0</v>
      </c>
      <c r="K49">
        <f>IF('記入欄(プレ知的）'!G46="〇",2,0)</f>
        <v>0</v>
      </c>
      <c r="L49">
        <f>IF('記入欄(プレ知的）'!H46="〇",3,0)</f>
        <v>0</v>
      </c>
      <c r="M49">
        <f t="shared" si="1"/>
        <v>0</v>
      </c>
      <c r="P49" s="3" t="s">
        <v>203</v>
      </c>
      <c r="R49">
        <v>4</v>
      </c>
      <c r="S49">
        <v>0</v>
      </c>
      <c r="U49" t="str">
        <f t="shared" si="2"/>
        <v/>
      </c>
      <c r="V49">
        <f t="shared" si="3"/>
        <v>0</v>
      </c>
    </row>
    <row r="50" spans="1:22" x14ac:dyDescent="0.45">
      <c r="T50" t="s">
        <v>210</v>
      </c>
      <c r="U50" t="e">
        <f>SUM(U6:U49)/V50</f>
        <v>#DIV/0!</v>
      </c>
      <c r="V50">
        <f>SUM(V6:V49)</f>
        <v>0</v>
      </c>
    </row>
  </sheetData>
  <sheetProtection algorithmName="SHA-512" hashValue="uCACuMRXeglbRxeozIAeD/5sYDb6rrzvpnNTCzw7+i1xPdD5NGYheVA7VFI78UKi8QzFl+VZZkjk2GVGovyqpg==" saltValue="8Tnt3kVBOVkvqWchkp8tKA==" spinCount="100000" sheet="1" objects="1" scenarios="1"/>
  <mergeCells count="20">
    <mergeCell ref="A26:A29"/>
    <mergeCell ref="B26:B29"/>
    <mergeCell ref="A46:A49"/>
    <mergeCell ref="B46:B49"/>
    <mergeCell ref="A30:A41"/>
    <mergeCell ref="B30:B33"/>
    <mergeCell ref="B34:B37"/>
    <mergeCell ref="B38:B41"/>
    <mergeCell ref="A42:A45"/>
    <mergeCell ref="B42:B45"/>
    <mergeCell ref="A14:A17"/>
    <mergeCell ref="B14:B17"/>
    <mergeCell ref="A18:A25"/>
    <mergeCell ref="B18:B21"/>
    <mergeCell ref="B22:B25"/>
    <mergeCell ref="R3:S3"/>
    <mergeCell ref="A6:A13"/>
    <mergeCell ref="B6:B9"/>
    <mergeCell ref="B10:B13"/>
    <mergeCell ref="J3:L3"/>
  </mergeCells>
  <phoneticPr fontId="1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workbookViewId="0">
      <selection activeCell="H17" sqref="H17"/>
    </sheetView>
  </sheetViews>
  <sheetFormatPr defaultRowHeight="18" x14ac:dyDescent="0.45"/>
  <cols>
    <col min="2" max="2" width="15.09765625" bestFit="1" customWidth="1"/>
    <col min="4" max="4" width="68.8984375" bestFit="1" customWidth="1"/>
  </cols>
  <sheetData>
    <row r="1" spans="1:6" x14ac:dyDescent="0.45">
      <c r="B1" t="s">
        <v>155</v>
      </c>
    </row>
    <row r="3" spans="1:6" x14ac:dyDescent="0.45">
      <c r="B3" t="s">
        <v>15</v>
      </c>
      <c r="D3" t="s">
        <v>40</v>
      </c>
      <c r="E3" t="s">
        <v>4</v>
      </c>
    </row>
    <row r="4" spans="1:6" x14ac:dyDescent="0.45">
      <c r="A4" s="61" t="s">
        <v>23</v>
      </c>
      <c r="B4" s="3" t="s">
        <v>21</v>
      </c>
      <c r="C4" t="str">
        <f>計算!N6</f>
        <v>a</v>
      </c>
      <c r="D4" t="str">
        <f>VLOOKUP(C4,計算!$D:$F,2,0)</f>
        <v>できない</v>
      </c>
      <c r="E4" t="str">
        <f>VLOOKUP(C4,計算!$D:$G,4,0)</f>
        <v/>
      </c>
      <c r="F4">
        <f>IF(OR(E4="",E4=0),0,1)</f>
        <v>0</v>
      </c>
    </row>
    <row r="5" spans="1:6" x14ac:dyDescent="0.45">
      <c r="A5" s="61"/>
      <c r="B5" s="3" t="s">
        <v>35</v>
      </c>
      <c r="C5" t="str">
        <f>計算!N10</f>
        <v>a</v>
      </c>
      <c r="D5" t="str">
        <f>VLOOKUP(C5,計算!$D:$F,2,0)</f>
        <v>できない</v>
      </c>
      <c r="E5" t="str">
        <f>VLOOKUP(C5,計算!$D:$G,4,0)</f>
        <v/>
      </c>
      <c r="F5">
        <f t="shared" ref="F5:F14" si="0">IF(OR(E5="",E5=0),0,1)</f>
        <v>0</v>
      </c>
    </row>
    <row r="6" spans="1:6" x14ac:dyDescent="0.45">
      <c r="A6" s="61" t="s">
        <v>41</v>
      </c>
      <c r="B6" s="3" t="s">
        <v>42</v>
      </c>
      <c r="C6" t="str">
        <f>計算!N14</f>
        <v>a</v>
      </c>
      <c r="D6" t="str">
        <f>VLOOKUP(C6,計算!$D:$F,2,0)</f>
        <v>できない</v>
      </c>
      <c r="E6" t="str">
        <f>VLOOKUP(C6,計算!$D:$G,4,0)</f>
        <v/>
      </c>
      <c r="F6">
        <f t="shared" si="0"/>
        <v>0</v>
      </c>
    </row>
    <row r="7" spans="1:6" x14ac:dyDescent="0.45">
      <c r="A7" s="61"/>
      <c r="B7" s="3" t="s">
        <v>47</v>
      </c>
      <c r="C7" t="str">
        <f>計算!N18</f>
        <v>a</v>
      </c>
      <c r="D7" t="str">
        <f>VLOOKUP(C7,計算!$D:$F,2,0)</f>
        <v>できない</v>
      </c>
      <c r="E7" t="str">
        <f>VLOOKUP(C7,計算!$D:$G,4,0)</f>
        <v/>
      </c>
      <c r="F7">
        <f t="shared" si="0"/>
        <v>0</v>
      </c>
    </row>
    <row r="8" spans="1:6" x14ac:dyDescent="0.45">
      <c r="A8" s="61"/>
      <c r="B8" s="3" t="s">
        <v>48</v>
      </c>
      <c r="C8" t="str">
        <f>計算!N22</f>
        <v>a</v>
      </c>
      <c r="D8" t="str">
        <f>VLOOKUP(C8,計算!$D:$F,2,0)</f>
        <v>できない</v>
      </c>
      <c r="E8" t="str">
        <f>VLOOKUP(C8,計算!$D:$G,4,0)</f>
        <v/>
      </c>
      <c r="F8">
        <f t="shared" si="0"/>
        <v>0</v>
      </c>
    </row>
    <row r="9" spans="1:6" x14ac:dyDescent="0.45">
      <c r="A9" s="59" t="s">
        <v>58</v>
      </c>
      <c r="B9" s="3" t="s">
        <v>57</v>
      </c>
      <c r="C9" t="str">
        <f>計算!N26</f>
        <v>a</v>
      </c>
      <c r="D9" t="str">
        <f>VLOOKUP(C9,計算!$D:$F,2,0)</f>
        <v>できない</v>
      </c>
      <c r="E9" t="str">
        <f>VLOOKUP(C9,計算!$D:$G,4,0)</f>
        <v/>
      </c>
      <c r="F9">
        <f t="shared" si="0"/>
        <v>0</v>
      </c>
    </row>
    <row r="10" spans="1:6" ht="36" x14ac:dyDescent="0.45">
      <c r="A10" s="59"/>
      <c r="B10" s="3" t="s">
        <v>93</v>
      </c>
      <c r="C10" t="str">
        <f>計算!N30</f>
        <v>a</v>
      </c>
      <c r="D10" t="str">
        <f>VLOOKUP(C10,計算!$D:$F,2,0)</f>
        <v>できない</v>
      </c>
      <c r="E10" t="str">
        <f>VLOOKUP(C10,計算!$D:$G,4,0)</f>
        <v/>
      </c>
      <c r="F10">
        <f t="shared" si="0"/>
        <v>0</v>
      </c>
    </row>
    <row r="11" spans="1:6" ht="36" x14ac:dyDescent="0.45">
      <c r="A11" s="59"/>
      <c r="B11" s="3" t="s">
        <v>94</v>
      </c>
      <c r="C11" t="str">
        <f>計算!N34</f>
        <v>a</v>
      </c>
      <c r="D11" t="str">
        <f>VLOOKUP(C11,計算!$D:$F,2,0)</f>
        <v>できない</v>
      </c>
      <c r="E11" t="str">
        <f>VLOOKUP(C11,計算!$D:$G,4,0)</f>
        <v/>
      </c>
      <c r="F11">
        <f t="shared" si="0"/>
        <v>0</v>
      </c>
    </row>
    <row r="12" spans="1:6" ht="36" x14ac:dyDescent="0.45">
      <c r="A12" s="59"/>
      <c r="B12" s="3" t="s">
        <v>95</v>
      </c>
      <c r="C12" t="str">
        <f>計算!N38</f>
        <v>a</v>
      </c>
      <c r="D12" t="str">
        <f>VLOOKUP(C12,計算!$D:$F,2,0)</f>
        <v>できない</v>
      </c>
      <c r="E12" t="str">
        <f>VLOOKUP(C12,計算!$D:$G,4,0)</f>
        <v/>
      </c>
      <c r="F12">
        <f t="shared" si="0"/>
        <v>0</v>
      </c>
    </row>
    <row r="13" spans="1:6" x14ac:dyDescent="0.45">
      <c r="A13" s="59"/>
      <c r="B13" s="3" t="s">
        <v>96</v>
      </c>
      <c r="C13" t="str">
        <f>計算!N42</f>
        <v>a</v>
      </c>
      <c r="D13" t="str">
        <f>VLOOKUP(C13,計算!$D:$F,2,0)</f>
        <v>できない</v>
      </c>
      <c r="E13" t="str">
        <f>VLOOKUP(C13,計算!$D:$G,4,0)</f>
        <v/>
      </c>
      <c r="F13">
        <f t="shared" si="0"/>
        <v>0</v>
      </c>
    </row>
    <row r="14" spans="1:6" x14ac:dyDescent="0.45">
      <c r="A14" t="s">
        <v>87</v>
      </c>
      <c r="B14" s="3" t="s">
        <v>86</v>
      </c>
      <c r="C14" t="str">
        <f>計算!N46</f>
        <v>a</v>
      </c>
      <c r="D14" t="str">
        <f>VLOOKUP(C14,計算!$D:$F,2,0)</f>
        <v>できない</v>
      </c>
      <c r="E14" t="str">
        <f>VLOOKUP(C14,計算!$D:$G,4,0)</f>
        <v/>
      </c>
      <c r="F14">
        <f t="shared" si="0"/>
        <v>0</v>
      </c>
    </row>
    <row r="15" spans="1:6" x14ac:dyDescent="0.45">
      <c r="D15" t="s">
        <v>156</v>
      </c>
      <c r="E15" t="e">
        <f>SUM(E4:E14)/F15</f>
        <v>#DIV/0!</v>
      </c>
      <c r="F15">
        <f>SUM(F4:F14)</f>
        <v>0</v>
      </c>
    </row>
  </sheetData>
  <sheetProtection algorithmName="SHA-512" hashValue="EOkdKsjCnljh0TYJfNoqRydULcvmZdhWnVgqPDY/jclghvyJfXhEmhonlp+navXuSTnVVgxhdrxeoZ4ElUv2jA==" saltValue="EIgnE/4tges1sMUma8fNHQ==" spinCount="100000" sheet="1" objects="1" scenarios="1"/>
  <mergeCells count="3">
    <mergeCell ref="A4:A5"/>
    <mergeCell ref="A6:A8"/>
    <mergeCell ref="A9:A13"/>
  </mergeCells>
  <phoneticPr fontId="1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workbookViewId="0">
      <selection activeCell="I16" sqref="I16"/>
    </sheetView>
  </sheetViews>
  <sheetFormatPr defaultRowHeight="18" x14ac:dyDescent="0.45"/>
  <cols>
    <col min="2" max="2" width="13" bestFit="1" customWidth="1"/>
    <col min="4" max="4" width="68.8984375" bestFit="1" customWidth="1"/>
    <col min="5" max="5" width="24.796875" bestFit="1" customWidth="1"/>
    <col min="6" max="6" width="15.09765625" customWidth="1"/>
    <col min="7" max="7" width="11.69921875" bestFit="1" customWidth="1"/>
    <col min="8" max="8" width="14.3984375" bestFit="1" customWidth="1"/>
    <col min="9" max="9" width="9" bestFit="1" customWidth="1"/>
    <col min="10" max="10" width="13" bestFit="1" customWidth="1"/>
  </cols>
  <sheetData>
    <row r="1" spans="1:12" x14ac:dyDescent="0.45">
      <c r="B1" t="s">
        <v>34</v>
      </c>
    </row>
    <row r="3" spans="1:12" x14ac:dyDescent="0.45">
      <c r="B3" t="s">
        <v>15</v>
      </c>
      <c r="D3" t="s">
        <v>40</v>
      </c>
      <c r="E3" t="s">
        <v>162</v>
      </c>
      <c r="F3" t="s">
        <v>148</v>
      </c>
      <c r="G3" t="s">
        <v>159</v>
      </c>
      <c r="H3" t="s">
        <v>171</v>
      </c>
      <c r="I3" t="s">
        <v>158</v>
      </c>
      <c r="J3" t="s">
        <v>161</v>
      </c>
      <c r="K3" t="s">
        <v>160</v>
      </c>
      <c r="L3" t="s">
        <v>172</v>
      </c>
    </row>
    <row r="4" spans="1:12" x14ac:dyDescent="0.45">
      <c r="A4" s="61" t="s">
        <v>97</v>
      </c>
      <c r="B4" s="3" t="s">
        <v>21</v>
      </c>
      <c r="C4">
        <f>計算!O6</f>
        <v>1</v>
      </c>
      <c r="D4" t="str">
        <f>IF(I4=0,"",VLOOKUP(C4,計算!$D:$F,2,0))</f>
        <v/>
      </c>
      <c r="E4" t="str">
        <f>IF(K4="","",ROUNDUP(K4,1))</f>
        <v/>
      </c>
      <c r="F4" t="str">
        <f>IF(I4=0,"",IF(I4=1,"できない","支援でできる"))</f>
        <v/>
      </c>
      <c r="G4" t="str">
        <f>IF(I4=0,"",IF(J4=0,"",IF(J4&lt;1,"短期目標",IF(AND(J4&gt;=1,J4&lt;3),"中期目標","長期目標"))))</f>
        <v/>
      </c>
      <c r="H4" t="str">
        <f>IF(I4=0,"",VLOOKUP(C4,計算!$D:$P,13,0))</f>
        <v/>
      </c>
      <c r="I4">
        <f>VLOOKUP(C4,計算!$D:$M,10,0)</f>
        <v>0</v>
      </c>
      <c r="J4" t="str">
        <f>IF(I4=0,"",VLOOKUP(C4,計算!$D:$M,5,0))</f>
        <v/>
      </c>
      <c r="K4" t="str">
        <f>IF(I4=0,"",VLOOKUP(C4,計算!$D:$G,4,0))</f>
        <v/>
      </c>
      <c r="L4" t="str">
        <f>IF(I4=0,"",VLOOKUP(C4,計算!$D:$I,6,0))</f>
        <v/>
      </c>
    </row>
    <row r="5" spans="1:12" x14ac:dyDescent="0.45">
      <c r="A5" s="61"/>
      <c r="B5" s="3" t="s">
        <v>35</v>
      </c>
      <c r="C5">
        <f>計算!O10</f>
        <v>5</v>
      </c>
      <c r="D5" t="str">
        <f>IF(I5=0,"",VLOOKUP(C5,計算!$D:$F,2,0))</f>
        <v/>
      </c>
      <c r="E5" t="str">
        <f>IF(K5="","",ROUNDUP(K5,1))</f>
        <v/>
      </c>
      <c r="F5" t="str">
        <f t="shared" ref="F5:F14" si="0">IF(I5=0,"",IF(I5=1,"できない","支援でできる"))</f>
        <v/>
      </c>
      <c r="G5" t="str">
        <f t="shared" ref="G5:G14" si="1">IF(I5=0,"",IF(J5=0,"",IF(J5&lt;1,"短期目標",IF(AND(J5&gt;=1,J5&lt;3),"中期目標","長期目標"))))</f>
        <v/>
      </c>
      <c r="H5" t="str">
        <f>IF(I5=0,"",VLOOKUP(C5,計算!$D:$P,13,0))</f>
        <v/>
      </c>
      <c r="I5">
        <f>VLOOKUP(C5,計算!$D:$M,10,0)</f>
        <v>0</v>
      </c>
      <c r="J5" t="str">
        <f>IF(I5=0,"",VLOOKUP(C5,計算!$D:$M,5,0))</f>
        <v/>
      </c>
      <c r="K5" t="str">
        <f>IF(I5=0,"",VLOOKUP(C5,計算!$D:$G,4,0))</f>
        <v/>
      </c>
      <c r="L5" t="str">
        <f>IF(I5=0,"",VLOOKUP(C5,計算!$D:$I,6,0))</f>
        <v/>
      </c>
    </row>
    <row r="6" spans="1:12" x14ac:dyDescent="0.45">
      <c r="A6" s="61" t="s">
        <v>98</v>
      </c>
      <c r="B6" s="3" t="s">
        <v>89</v>
      </c>
      <c r="C6">
        <f>計算!O14</f>
        <v>9</v>
      </c>
      <c r="D6" t="str">
        <f>IF(I6=0,"",VLOOKUP(C6,計算!$D:$F,2,0))</f>
        <v/>
      </c>
      <c r="E6" t="str">
        <f t="shared" ref="E6:E13" si="2">IF(K6="","",ROUNDUP(K6,1))</f>
        <v/>
      </c>
      <c r="F6" t="str">
        <f t="shared" si="0"/>
        <v/>
      </c>
      <c r="G6" t="str">
        <f t="shared" si="1"/>
        <v/>
      </c>
      <c r="H6" t="str">
        <f>IF(I6=0,"",VLOOKUP(C6,計算!$D:$P,13,0))</f>
        <v/>
      </c>
      <c r="I6">
        <f>VLOOKUP(C6,計算!$D:$M,10,0)</f>
        <v>0</v>
      </c>
      <c r="J6" t="str">
        <f>IF(I6=0,"",VLOOKUP(C6,計算!$D:$M,5,0))</f>
        <v/>
      </c>
      <c r="K6" t="str">
        <f>IF(I6=0,"",VLOOKUP(C6,計算!$D:$G,4,0))</f>
        <v/>
      </c>
      <c r="L6" t="str">
        <f>IF(I6=0,"",VLOOKUP(C6,計算!$D:$I,6,0))</f>
        <v/>
      </c>
    </row>
    <row r="7" spans="1:12" x14ac:dyDescent="0.45">
      <c r="A7" s="61"/>
      <c r="B7" s="3" t="s">
        <v>90</v>
      </c>
      <c r="C7">
        <f>計算!O18</f>
        <v>13</v>
      </c>
      <c r="D7" t="str">
        <f>IF(I7=0,"",VLOOKUP(C7,計算!$D:$F,2,0))</f>
        <v/>
      </c>
      <c r="E7" t="str">
        <f t="shared" si="2"/>
        <v/>
      </c>
      <c r="F7" t="str">
        <f t="shared" si="0"/>
        <v/>
      </c>
      <c r="G7" t="str">
        <f t="shared" si="1"/>
        <v/>
      </c>
      <c r="H7" t="str">
        <f>IF(I7=0,"",VLOOKUP(C7,計算!$D:$P,13,0))</f>
        <v/>
      </c>
      <c r="I7">
        <f>VLOOKUP(C7,計算!$D:$M,10,0)</f>
        <v>0</v>
      </c>
      <c r="J7" t="str">
        <f>IF(I7=0,"",VLOOKUP(C7,計算!$D:$M,5,0))</f>
        <v/>
      </c>
      <c r="K7" t="str">
        <f>IF(I7=0,"",VLOOKUP(C7,計算!$D:$G,4,0))</f>
        <v/>
      </c>
      <c r="L7" t="str">
        <f>IF(I7=0,"",VLOOKUP(C7,計算!$D:$I,6,0))</f>
        <v/>
      </c>
    </row>
    <row r="8" spans="1:12" x14ac:dyDescent="0.45">
      <c r="A8" s="61"/>
      <c r="B8" s="3" t="s">
        <v>91</v>
      </c>
      <c r="C8">
        <f>計算!O22</f>
        <v>17</v>
      </c>
      <c r="D8" t="str">
        <f>IF(I8=0,"",VLOOKUP(C8,計算!$D:$F,2,0))</f>
        <v/>
      </c>
      <c r="E8" t="str">
        <f t="shared" si="2"/>
        <v/>
      </c>
      <c r="F8" t="str">
        <f t="shared" si="0"/>
        <v/>
      </c>
      <c r="G8" t="str">
        <f t="shared" si="1"/>
        <v/>
      </c>
      <c r="H8" t="str">
        <f>IF(I8=0,"",VLOOKUP(C8,計算!$D:$P,13,0))</f>
        <v/>
      </c>
      <c r="I8">
        <f>VLOOKUP(C8,計算!$D:$M,10,0)</f>
        <v>0</v>
      </c>
      <c r="J8" t="str">
        <f>IF(I8=0,"",VLOOKUP(C8,計算!$D:$M,5,0))</f>
        <v/>
      </c>
      <c r="K8" t="str">
        <f>IF(I8=0,"",VLOOKUP(C8,計算!$D:$G,4,0))</f>
        <v/>
      </c>
      <c r="L8" t="str">
        <f>IF(I8=0,"",VLOOKUP(C8,計算!$D:$I,6,0))</f>
        <v/>
      </c>
    </row>
    <row r="9" spans="1:12" x14ac:dyDescent="0.45">
      <c r="A9" s="59" t="s">
        <v>99</v>
      </c>
      <c r="B9" s="3" t="s">
        <v>92</v>
      </c>
      <c r="C9">
        <f>計算!O26</f>
        <v>21</v>
      </c>
      <c r="D9" t="str">
        <f>IF(I9=0,"",VLOOKUP(C9,計算!$D:$F,2,0))</f>
        <v/>
      </c>
      <c r="E9" t="str">
        <f t="shared" si="2"/>
        <v/>
      </c>
      <c r="F9" t="str">
        <f t="shared" si="0"/>
        <v/>
      </c>
      <c r="G9" t="str">
        <f t="shared" si="1"/>
        <v/>
      </c>
      <c r="H9" t="str">
        <f>IF(I9=0,"",VLOOKUP(C9,計算!$D:$P,13,0))</f>
        <v/>
      </c>
      <c r="I9">
        <f>VLOOKUP(C9,計算!$D:$M,10,0)</f>
        <v>0</v>
      </c>
      <c r="J9" t="str">
        <f>IF(I9=0,"",VLOOKUP(C9,計算!$D:$M,5,0))</f>
        <v/>
      </c>
      <c r="K9" t="str">
        <f>IF(I9=0,"",VLOOKUP(C9,計算!$D:$G,4,0))</f>
        <v/>
      </c>
      <c r="L9" t="str">
        <f>IF(I9=0,"",VLOOKUP(C9,計算!$D:$I,6,0))</f>
        <v/>
      </c>
    </row>
    <row r="10" spans="1:12" ht="54" x14ac:dyDescent="0.45">
      <c r="A10" s="59"/>
      <c r="B10" s="3" t="s">
        <v>93</v>
      </c>
      <c r="C10">
        <f>計算!O30</f>
        <v>25</v>
      </c>
      <c r="D10" t="str">
        <f>IF(I10=0,"",VLOOKUP(C10,計算!$D:$F,2,0))</f>
        <v/>
      </c>
      <c r="E10" t="str">
        <f t="shared" si="2"/>
        <v/>
      </c>
      <c r="F10" t="str">
        <f t="shared" si="0"/>
        <v/>
      </c>
      <c r="G10" t="str">
        <f t="shared" si="1"/>
        <v/>
      </c>
      <c r="H10" t="str">
        <f>IF(I10=0,"",VLOOKUP(C10,計算!$D:$P,13,0))</f>
        <v/>
      </c>
      <c r="I10">
        <f>VLOOKUP(C10,計算!$D:$M,10,0)</f>
        <v>0</v>
      </c>
      <c r="J10" t="str">
        <f>IF(I10=0,"",VLOOKUP(C10,計算!$D:$M,5,0))</f>
        <v/>
      </c>
      <c r="K10" t="str">
        <f>IF(I10=0,"",VLOOKUP(C10,計算!$D:$G,4,0))</f>
        <v/>
      </c>
      <c r="L10" t="str">
        <f>IF(I10=0,"",VLOOKUP(C10,計算!$D:$I,6,0))</f>
        <v/>
      </c>
    </row>
    <row r="11" spans="1:12" ht="54" x14ac:dyDescent="0.45">
      <c r="A11" s="59"/>
      <c r="B11" s="3" t="s">
        <v>94</v>
      </c>
      <c r="C11">
        <f>計算!O34</f>
        <v>29</v>
      </c>
      <c r="D11" t="str">
        <f>IF(I11=0,"",VLOOKUP(C11,計算!$D:$F,2,0))</f>
        <v/>
      </c>
      <c r="E11" t="str">
        <f t="shared" si="2"/>
        <v/>
      </c>
      <c r="F11" t="str">
        <f t="shared" si="0"/>
        <v/>
      </c>
      <c r="G11" t="str">
        <f t="shared" si="1"/>
        <v/>
      </c>
      <c r="H11" t="str">
        <f>IF(I11=0,"",VLOOKUP(C11,計算!$D:$P,13,0))</f>
        <v/>
      </c>
      <c r="I11">
        <f>VLOOKUP(C11,計算!$D:$M,10,0)</f>
        <v>0</v>
      </c>
      <c r="J11" t="str">
        <f>IF(I11=0,"",VLOOKUP(C11,計算!$D:$M,5,0))</f>
        <v/>
      </c>
      <c r="K11" t="str">
        <f>IF(I11=0,"",VLOOKUP(C11,計算!$D:$G,4,0))</f>
        <v/>
      </c>
      <c r="L11" t="str">
        <f>IF(I11=0,"",VLOOKUP(C11,計算!$D:$I,6,0))</f>
        <v/>
      </c>
    </row>
    <row r="12" spans="1:12" ht="36" x14ac:dyDescent="0.45">
      <c r="A12" s="59"/>
      <c r="B12" s="3" t="s">
        <v>95</v>
      </c>
      <c r="C12">
        <f>計算!O38</f>
        <v>33</v>
      </c>
      <c r="D12" t="str">
        <f>IF(I12=0,"",VLOOKUP(C12,計算!$D:$F,2,0))</f>
        <v/>
      </c>
      <c r="E12" t="str">
        <f t="shared" si="2"/>
        <v/>
      </c>
      <c r="F12" t="str">
        <f t="shared" si="0"/>
        <v/>
      </c>
      <c r="G12" t="str">
        <f t="shared" si="1"/>
        <v/>
      </c>
      <c r="H12" t="str">
        <f>IF(I12=0,"",VLOOKUP(C12,計算!$D:$P,13,0))</f>
        <v/>
      </c>
      <c r="I12">
        <f>VLOOKUP(C12,計算!$D:$M,10,0)</f>
        <v>0</v>
      </c>
      <c r="J12" t="str">
        <f>IF(I12=0,"",VLOOKUP(C12,計算!$D:$M,5,0))</f>
        <v/>
      </c>
      <c r="K12" t="str">
        <f>IF(I12=0,"",VLOOKUP(C12,計算!$D:$G,4,0))</f>
        <v/>
      </c>
      <c r="L12" t="str">
        <f>IF(I12=0,"",VLOOKUP(C12,計算!$D:$I,6,0))</f>
        <v/>
      </c>
    </row>
    <row r="13" spans="1:12" x14ac:dyDescent="0.45">
      <c r="A13" s="59"/>
      <c r="B13" s="3" t="s">
        <v>96</v>
      </c>
      <c r="C13">
        <f>計算!O42</f>
        <v>37</v>
      </c>
      <c r="D13" t="str">
        <f>IF(I13=0,"",VLOOKUP(C13,計算!$D:$F,2,0))</f>
        <v/>
      </c>
      <c r="E13" t="str">
        <f t="shared" si="2"/>
        <v/>
      </c>
      <c r="F13" t="str">
        <f t="shared" si="0"/>
        <v/>
      </c>
      <c r="G13" t="str">
        <f t="shared" si="1"/>
        <v/>
      </c>
      <c r="H13" t="str">
        <f>IF(I13=0,"",VLOOKUP(C13,計算!$D:$P,13,0))</f>
        <v/>
      </c>
      <c r="I13">
        <f>VLOOKUP(C13,計算!$D:$M,10,0)</f>
        <v>0</v>
      </c>
      <c r="J13" t="str">
        <f>IF(I13=0,"",VLOOKUP(C13,計算!$D:$M,5,0))</f>
        <v/>
      </c>
      <c r="K13" t="str">
        <f>IF(I13=0,"",VLOOKUP(C13,計算!$D:$G,4,0))</f>
        <v/>
      </c>
      <c r="L13" t="str">
        <f>IF(I13=0,"",VLOOKUP(C13,計算!$D:$I,6,0))</f>
        <v/>
      </c>
    </row>
    <row r="14" spans="1:12" x14ac:dyDescent="0.45">
      <c r="A14" t="s">
        <v>87</v>
      </c>
      <c r="B14" s="3" t="s">
        <v>86</v>
      </c>
      <c r="C14">
        <f>計算!O46</f>
        <v>41</v>
      </c>
      <c r="D14" t="str">
        <f>IF(I14=0,"",VLOOKUP(C14,計算!$D:$F,2,0))</f>
        <v/>
      </c>
      <c r="E14" t="str">
        <f>IF(K14="","",ROUNDUP(K14,1))</f>
        <v/>
      </c>
      <c r="F14" t="str">
        <f t="shared" si="0"/>
        <v/>
      </c>
      <c r="G14" t="str">
        <f t="shared" si="1"/>
        <v/>
      </c>
      <c r="H14" t="str">
        <f>IF(I14=0,"",VLOOKUP(C14,計算!$D:$P,13,0))</f>
        <v/>
      </c>
      <c r="I14">
        <f>VLOOKUP(C14,計算!$D:$M,10,0)</f>
        <v>0</v>
      </c>
      <c r="J14" t="str">
        <f>IF(I14=0,"",VLOOKUP(C14,計算!$D:$M,5,0))</f>
        <v/>
      </c>
      <c r="K14" t="str">
        <f>IF(I14=0,"",VLOOKUP(C14,計算!$D:$G,4,0))</f>
        <v/>
      </c>
      <c r="L14" t="str">
        <f>IF(I14=0,"",VLOOKUP(C14,計算!$D:$I,6,0))</f>
        <v/>
      </c>
    </row>
  </sheetData>
  <sheetProtection algorithmName="SHA-512" hashValue="tIlLgeXSTPyof9iQjHEwIJGEkwi7ED/9/orhVKmX4XiVUpqE9VNUPlHhCgKcNyRYxYVvaylO8WyHiZ72VM5vUw==" saltValue="wUJfF2/M57mNK4ZOfVCViQ==" spinCount="100000" sheet="1" objects="1" scenarios="1"/>
  <mergeCells count="3">
    <mergeCell ref="A4:A5"/>
    <mergeCell ref="A6:A8"/>
    <mergeCell ref="A9:A13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プロフィール</vt:lpstr>
      <vt:lpstr>記入欄(プレ知的）</vt:lpstr>
      <vt:lpstr>個別の指導計画参考</vt:lpstr>
      <vt:lpstr>計算</vt:lpstr>
      <vt:lpstr>できている項目</vt:lpstr>
      <vt:lpstr>次の目標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user</cp:lastModifiedBy>
  <cp:lastPrinted>2020-04-13T23:49:19Z</cp:lastPrinted>
  <dcterms:created xsi:type="dcterms:W3CDTF">2019-10-15T00:21:46Z</dcterms:created>
  <dcterms:modified xsi:type="dcterms:W3CDTF">2020-04-17T06:01:51Z</dcterms:modified>
</cp:coreProperties>
</file>