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59002\Desktop\成長の記録\成長の記録エクセルソフト原本\"/>
    </mc:Choice>
  </mc:AlternateContent>
  <bookViews>
    <workbookView xWindow="0" yWindow="0" windowWidth="20448" windowHeight="7500"/>
  </bookViews>
  <sheets>
    <sheet name="プロフィール" sheetId="1" r:id="rId1"/>
    <sheet name="記入欄（ポスト）" sheetId="9" r:id="rId2"/>
    <sheet name="個別の指導計画参考 (知的)" sheetId="12" r:id="rId3"/>
    <sheet name="個別の指導計画参考 (自閉)" sheetId="11" r:id="rId4"/>
    <sheet name="計算" sheetId="3" state="hidden" r:id="rId5"/>
    <sheet name="できている項目" sheetId="10" state="hidden" r:id="rId6"/>
    <sheet name="次の目標" sheetId="5"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2" l="1"/>
  <c r="I79" i="3" l="1"/>
  <c r="H79" i="3"/>
  <c r="I76" i="3"/>
  <c r="H76" i="3"/>
  <c r="I75" i="3"/>
  <c r="H75" i="3"/>
  <c r="I73" i="3"/>
  <c r="H73" i="3"/>
  <c r="I72" i="3"/>
  <c r="H72" i="3"/>
  <c r="I71" i="3"/>
  <c r="H71" i="3"/>
  <c r="I67" i="3"/>
  <c r="H67" i="3"/>
  <c r="I64" i="3"/>
  <c r="H64" i="3"/>
  <c r="I63" i="3"/>
  <c r="H63" i="3"/>
  <c r="I61" i="3"/>
  <c r="H61" i="3"/>
  <c r="I59" i="3"/>
  <c r="H59" i="3"/>
  <c r="I56" i="3"/>
  <c r="H56" i="3"/>
  <c r="I53" i="3"/>
  <c r="H53" i="3"/>
  <c r="I50" i="3"/>
  <c r="H50" i="3"/>
  <c r="I49" i="3"/>
  <c r="H49" i="3"/>
  <c r="I47" i="3"/>
  <c r="H47" i="3"/>
  <c r="I45" i="3"/>
  <c r="H45" i="3"/>
  <c r="I44" i="3"/>
  <c r="H44" i="3"/>
  <c r="I43" i="3"/>
  <c r="H43" i="3"/>
  <c r="I40" i="3"/>
  <c r="H40" i="3"/>
  <c r="I37" i="3"/>
  <c r="H37" i="3"/>
  <c r="I36" i="3"/>
  <c r="H36" i="3"/>
  <c r="I35" i="3"/>
  <c r="H35" i="3"/>
  <c r="I34" i="3"/>
  <c r="H34" i="3"/>
  <c r="I31" i="3"/>
  <c r="H31" i="3"/>
  <c r="I29" i="3"/>
  <c r="H29" i="3"/>
  <c r="I27" i="3"/>
  <c r="H27" i="3"/>
  <c r="I25" i="3"/>
  <c r="H25" i="3"/>
  <c r="I22" i="3"/>
  <c r="H22" i="3"/>
  <c r="I17" i="3"/>
  <c r="H17" i="3"/>
  <c r="H16" i="3"/>
  <c r="I16" i="3"/>
  <c r="I15" i="3"/>
  <c r="H15" i="3"/>
  <c r="I13" i="3"/>
  <c r="H13" i="3"/>
  <c r="I12" i="3"/>
  <c r="H12" i="3"/>
  <c r="I8" i="3"/>
  <c r="H8" i="3"/>
  <c r="I6" i="3"/>
  <c r="H6" i="3"/>
  <c r="I7" i="3"/>
  <c r="Z80" i="3"/>
  <c r="Y80" i="3"/>
  <c r="AB80" i="3"/>
  <c r="AA80" i="3"/>
  <c r="Y7" i="3"/>
  <c r="AA7" i="3" s="1"/>
  <c r="Z7" i="3"/>
  <c r="AB7" i="3"/>
  <c r="Y8" i="3"/>
  <c r="AA8" i="3" s="1"/>
  <c r="Z8" i="3"/>
  <c r="AB8" i="3"/>
  <c r="Y9" i="3"/>
  <c r="AA9" i="3" s="1"/>
  <c r="Z9" i="3"/>
  <c r="AB9" i="3"/>
  <c r="Y10" i="3"/>
  <c r="AA10" i="3" s="1"/>
  <c r="Z10" i="3"/>
  <c r="AB10" i="3"/>
  <c r="Y11" i="3"/>
  <c r="AA11" i="3" s="1"/>
  <c r="Z11" i="3"/>
  <c r="AB11" i="3"/>
  <c r="Y12" i="3"/>
  <c r="AA12" i="3" s="1"/>
  <c r="Z12" i="3"/>
  <c r="AB12" i="3"/>
  <c r="Y13" i="3"/>
  <c r="AA13" i="3" s="1"/>
  <c r="Z13" i="3"/>
  <c r="AB13" i="3"/>
  <c r="Y14" i="3"/>
  <c r="AA14" i="3" s="1"/>
  <c r="Z14" i="3"/>
  <c r="AB14" i="3"/>
  <c r="Y15" i="3"/>
  <c r="AA15" i="3" s="1"/>
  <c r="Z15" i="3"/>
  <c r="AB15" i="3"/>
  <c r="Y16" i="3"/>
  <c r="AA16" i="3" s="1"/>
  <c r="Z16" i="3"/>
  <c r="AB16" i="3"/>
  <c r="Y17" i="3"/>
  <c r="AA17" i="3" s="1"/>
  <c r="Z17" i="3"/>
  <c r="AB17" i="3"/>
  <c r="Y18" i="3"/>
  <c r="AA18" i="3" s="1"/>
  <c r="Z18" i="3"/>
  <c r="AB18" i="3"/>
  <c r="Y19" i="3"/>
  <c r="AA19" i="3" s="1"/>
  <c r="Z19" i="3"/>
  <c r="AB19" i="3"/>
  <c r="Y20" i="3"/>
  <c r="AA20" i="3" s="1"/>
  <c r="Z20" i="3"/>
  <c r="AB20" i="3"/>
  <c r="Y21" i="3"/>
  <c r="AA21" i="3" s="1"/>
  <c r="Z21" i="3"/>
  <c r="AB21" i="3"/>
  <c r="Y22" i="3"/>
  <c r="AA22" i="3" s="1"/>
  <c r="Z22" i="3"/>
  <c r="AB22" i="3"/>
  <c r="Y23" i="3"/>
  <c r="AA23" i="3" s="1"/>
  <c r="Z23" i="3"/>
  <c r="AB23" i="3"/>
  <c r="Y24" i="3"/>
  <c r="AA24" i="3" s="1"/>
  <c r="Z24" i="3"/>
  <c r="AB24" i="3"/>
  <c r="Y25" i="3"/>
  <c r="AA25" i="3" s="1"/>
  <c r="Z25" i="3"/>
  <c r="AB25" i="3"/>
  <c r="Y26" i="3"/>
  <c r="AA26" i="3" s="1"/>
  <c r="Z26" i="3"/>
  <c r="AB26" i="3"/>
  <c r="Y27" i="3"/>
  <c r="AA27" i="3" s="1"/>
  <c r="Z27" i="3"/>
  <c r="AB27" i="3"/>
  <c r="Y28" i="3"/>
  <c r="AA28" i="3" s="1"/>
  <c r="Z28" i="3"/>
  <c r="AB28" i="3"/>
  <c r="Y29" i="3"/>
  <c r="AA29" i="3" s="1"/>
  <c r="Z29" i="3"/>
  <c r="AB29" i="3"/>
  <c r="Y30" i="3"/>
  <c r="AA30" i="3" s="1"/>
  <c r="Z30" i="3"/>
  <c r="AB30" i="3"/>
  <c r="Y31" i="3"/>
  <c r="AA31" i="3" s="1"/>
  <c r="Z31" i="3"/>
  <c r="AB31" i="3"/>
  <c r="Y32" i="3"/>
  <c r="AA32" i="3" s="1"/>
  <c r="Z32" i="3"/>
  <c r="AB32" i="3"/>
  <c r="Y33" i="3"/>
  <c r="AA33" i="3" s="1"/>
  <c r="Z33" i="3"/>
  <c r="AB33" i="3"/>
  <c r="Y34" i="3"/>
  <c r="AA34" i="3" s="1"/>
  <c r="Z34" i="3"/>
  <c r="AB34" i="3"/>
  <c r="Y35" i="3"/>
  <c r="AA35" i="3" s="1"/>
  <c r="Z35" i="3"/>
  <c r="AB35" i="3"/>
  <c r="Y36" i="3"/>
  <c r="AA36" i="3" s="1"/>
  <c r="Z36" i="3"/>
  <c r="AB36" i="3"/>
  <c r="Y37" i="3"/>
  <c r="AA37" i="3" s="1"/>
  <c r="Z37" i="3"/>
  <c r="AB37" i="3"/>
  <c r="Y38" i="3"/>
  <c r="AA38" i="3" s="1"/>
  <c r="Z38" i="3"/>
  <c r="AB38" i="3"/>
  <c r="Y39" i="3"/>
  <c r="AA39" i="3" s="1"/>
  <c r="Z39" i="3"/>
  <c r="AB39" i="3"/>
  <c r="Y40" i="3"/>
  <c r="AA40" i="3" s="1"/>
  <c r="Z40" i="3"/>
  <c r="AB40" i="3" s="1"/>
  <c r="Y41" i="3"/>
  <c r="AA41" i="3" s="1"/>
  <c r="Z41" i="3"/>
  <c r="AB41" i="3" s="1"/>
  <c r="Y42" i="3"/>
  <c r="AA42" i="3" s="1"/>
  <c r="Z42" i="3"/>
  <c r="AB42" i="3" s="1"/>
  <c r="Y43" i="3"/>
  <c r="AA43" i="3" s="1"/>
  <c r="Z43" i="3"/>
  <c r="AB43" i="3" s="1"/>
  <c r="Y44" i="3"/>
  <c r="AA44" i="3" s="1"/>
  <c r="Z44" i="3"/>
  <c r="AB44" i="3" s="1"/>
  <c r="Y45" i="3"/>
  <c r="AA45" i="3" s="1"/>
  <c r="Z45" i="3"/>
  <c r="AB45" i="3" s="1"/>
  <c r="Y46" i="3"/>
  <c r="AA46" i="3" s="1"/>
  <c r="Z46" i="3"/>
  <c r="AB46" i="3" s="1"/>
  <c r="Y47" i="3"/>
  <c r="AA47" i="3" s="1"/>
  <c r="Z47" i="3"/>
  <c r="AB47" i="3" s="1"/>
  <c r="Y48" i="3"/>
  <c r="AA48" i="3" s="1"/>
  <c r="Z48" i="3"/>
  <c r="AB48" i="3" s="1"/>
  <c r="Y49" i="3"/>
  <c r="AA49" i="3" s="1"/>
  <c r="Z49" i="3"/>
  <c r="AB49" i="3" s="1"/>
  <c r="Y50" i="3"/>
  <c r="AA50" i="3" s="1"/>
  <c r="Z50" i="3"/>
  <c r="AB50" i="3" s="1"/>
  <c r="Y51" i="3"/>
  <c r="AA51" i="3" s="1"/>
  <c r="Z51" i="3"/>
  <c r="AB51" i="3" s="1"/>
  <c r="Y52" i="3"/>
  <c r="AA52" i="3" s="1"/>
  <c r="Z52" i="3"/>
  <c r="AB52" i="3" s="1"/>
  <c r="Y53" i="3"/>
  <c r="AA53" i="3" s="1"/>
  <c r="Z53" i="3"/>
  <c r="AB53" i="3"/>
  <c r="Y54" i="3"/>
  <c r="AA54" i="3" s="1"/>
  <c r="Z54" i="3"/>
  <c r="AB54" i="3"/>
  <c r="Y55" i="3"/>
  <c r="AA55" i="3" s="1"/>
  <c r="Z55" i="3"/>
  <c r="AB55" i="3" s="1"/>
  <c r="Y56" i="3"/>
  <c r="AA56" i="3" s="1"/>
  <c r="Z56" i="3"/>
  <c r="AB56" i="3" s="1"/>
  <c r="Y57" i="3"/>
  <c r="AA57" i="3" s="1"/>
  <c r="Z57" i="3"/>
  <c r="AB57" i="3" s="1"/>
  <c r="Y58" i="3"/>
  <c r="AA58" i="3" s="1"/>
  <c r="Z58" i="3"/>
  <c r="AB58" i="3"/>
  <c r="Y59" i="3"/>
  <c r="AA59" i="3" s="1"/>
  <c r="Z59" i="3"/>
  <c r="AB59" i="3" s="1"/>
  <c r="Y60" i="3"/>
  <c r="AA60" i="3" s="1"/>
  <c r="Z60" i="3"/>
  <c r="AB60" i="3" s="1"/>
  <c r="Y61" i="3"/>
  <c r="AA61" i="3" s="1"/>
  <c r="Z61" i="3"/>
  <c r="AB61" i="3" s="1"/>
  <c r="Y62" i="3"/>
  <c r="AA62" i="3" s="1"/>
  <c r="Z62" i="3"/>
  <c r="AB62" i="3"/>
  <c r="Y63" i="3"/>
  <c r="AA63" i="3" s="1"/>
  <c r="Z63" i="3"/>
  <c r="AB63" i="3" s="1"/>
  <c r="Y64" i="3"/>
  <c r="AA64" i="3" s="1"/>
  <c r="Z64" i="3"/>
  <c r="AB64" i="3" s="1"/>
  <c r="Y65" i="3"/>
  <c r="AA65" i="3" s="1"/>
  <c r="Z65" i="3"/>
  <c r="AB65" i="3" s="1"/>
  <c r="Y66" i="3"/>
  <c r="AA66" i="3" s="1"/>
  <c r="Z66" i="3"/>
  <c r="AB66" i="3"/>
  <c r="Y67" i="3"/>
  <c r="AA67" i="3" s="1"/>
  <c r="Z67" i="3"/>
  <c r="AB67" i="3" s="1"/>
  <c r="Y68" i="3"/>
  <c r="AA68" i="3" s="1"/>
  <c r="Z68" i="3"/>
  <c r="AB68" i="3" s="1"/>
  <c r="Y69" i="3"/>
  <c r="AA69" i="3" s="1"/>
  <c r="Z69" i="3"/>
  <c r="AB69" i="3" s="1"/>
  <c r="Y70" i="3"/>
  <c r="AA70" i="3" s="1"/>
  <c r="Z70" i="3"/>
  <c r="AB70" i="3"/>
  <c r="Y71" i="3"/>
  <c r="AA71" i="3" s="1"/>
  <c r="Z71" i="3"/>
  <c r="AB71" i="3" s="1"/>
  <c r="Y72" i="3"/>
  <c r="AA72" i="3" s="1"/>
  <c r="Z72" i="3"/>
  <c r="AB72" i="3" s="1"/>
  <c r="Y73" i="3"/>
  <c r="AA73" i="3" s="1"/>
  <c r="Z73" i="3"/>
  <c r="AB73" i="3" s="1"/>
  <c r="Y74" i="3"/>
  <c r="AA74" i="3" s="1"/>
  <c r="Z74" i="3"/>
  <c r="AB74" i="3"/>
  <c r="Y75" i="3"/>
  <c r="AA75" i="3" s="1"/>
  <c r="Z75" i="3"/>
  <c r="AB75" i="3" s="1"/>
  <c r="Y76" i="3"/>
  <c r="AA76" i="3" s="1"/>
  <c r="Z76" i="3"/>
  <c r="AB76" i="3" s="1"/>
  <c r="Y77" i="3"/>
  <c r="AA77" i="3" s="1"/>
  <c r="Z77" i="3"/>
  <c r="AB77" i="3" s="1"/>
  <c r="Y78" i="3"/>
  <c r="AA78" i="3" s="1"/>
  <c r="Z78" i="3"/>
  <c r="AB78" i="3"/>
  <c r="Y79" i="3"/>
  <c r="AA79" i="3" s="1"/>
  <c r="Z79" i="3"/>
  <c r="AB79" i="3" s="1"/>
  <c r="AB6" i="3"/>
  <c r="AA6" i="3"/>
  <c r="Z6" i="3"/>
  <c r="Y6" i="3"/>
  <c r="G6" i="1" l="1"/>
  <c r="F6" i="1" l="1"/>
  <c r="G4" i="3" l="1"/>
  <c r="F4"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6" i="3"/>
  <c r="I9" i="3" l="1"/>
  <c r="I10" i="3"/>
  <c r="I11" i="3"/>
  <c r="I14" i="3"/>
  <c r="I18" i="3"/>
  <c r="I19" i="3"/>
  <c r="I20" i="3"/>
  <c r="I21" i="3"/>
  <c r="I23" i="3"/>
  <c r="I24" i="3"/>
  <c r="I26" i="3"/>
  <c r="I28" i="3"/>
  <c r="I30" i="3"/>
  <c r="I32" i="3"/>
  <c r="I33" i="3"/>
  <c r="I38" i="3"/>
  <c r="I39" i="3"/>
  <c r="I41" i="3"/>
  <c r="I42" i="3"/>
  <c r="I46" i="3"/>
  <c r="I48" i="3"/>
  <c r="I51" i="3"/>
  <c r="I52" i="3"/>
  <c r="I54" i="3"/>
  <c r="I55" i="3"/>
  <c r="I57" i="3"/>
  <c r="I58" i="3"/>
  <c r="I60" i="3"/>
  <c r="I62" i="3"/>
  <c r="I65" i="3"/>
  <c r="I66" i="3"/>
  <c r="I68" i="3"/>
  <c r="I69" i="3"/>
  <c r="I70" i="3"/>
  <c r="I74" i="3"/>
  <c r="I77" i="3"/>
  <c r="I78" i="3"/>
  <c r="H78" i="3"/>
  <c r="H77" i="3"/>
  <c r="H74" i="3"/>
  <c r="H69" i="3"/>
  <c r="H70" i="3"/>
  <c r="H68" i="3"/>
  <c r="H66" i="3"/>
  <c r="H65" i="3"/>
  <c r="H62" i="3"/>
  <c r="H60" i="3"/>
  <c r="H58" i="3"/>
  <c r="H57" i="3"/>
  <c r="H55" i="3"/>
  <c r="H54" i="3"/>
  <c r="H52" i="3"/>
  <c r="H51" i="3"/>
  <c r="H48" i="3"/>
  <c r="H46" i="3"/>
  <c r="H42" i="3"/>
  <c r="H41" i="3"/>
  <c r="H39" i="3"/>
  <c r="H38" i="3"/>
  <c r="H33" i="3"/>
  <c r="H32" i="3"/>
  <c r="H30" i="3"/>
  <c r="H28" i="3"/>
  <c r="H26" i="3"/>
  <c r="H24" i="3"/>
  <c r="H23" i="3"/>
  <c r="H21" i="3"/>
  <c r="H20" i="3"/>
  <c r="H19" i="3"/>
  <c r="H18" i="3"/>
  <c r="H14" i="3"/>
  <c r="H11" i="3"/>
  <c r="H10" i="3"/>
  <c r="H9" i="3"/>
  <c r="H7" i="3"/>
  <c r="M8" i="3" l="1"/>
  <c r="K6" i="3" l="1"/>
  <c r="L6" i="3"/>
  <c r="M6" i="3"/>
  <c r="E79" i="3"/>
  <c r="N6" i="3" l="1"/>
  <c r="C79"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4" i="3"/>
  <c r="C65" i="3"/>
  <c r="C66" i="3"/>
  <c r="C67" i="3"/>
  <c r="C68" i="3"/>
  <c r="C69" i="3"/>
  <c r="C70" i="3"/>
  <c r="C71" i="3"/>
  <c r="C72" i="3"/>
  <c r="C73" i="3"/>
  <c r="C74" i="3"/>
  <c r="C75" i="3"/>
  <c r="C76" i="3"/>
  <c r="C77" i="3"/>
  <c r="C78" i="3"/>
  <c r="H5" i="3" l="1"/>
  <c r="H4" i="3"/>
  <c r="M10" i="3" l="1"/>
  <c r="L7" i="3"/>
  <c r="M7" i="3"/>
  <c r="L8" i="3"/>
  <c r="L9" i="3"/>
  <c r="M9" i="3"/>
  <c r="L10" i="3"/>
  <c r="L11" i="3"/>
  <c r="M11" i="3"/>
  <c r="L12" i="3"/>
  <c r="M12" i="3"/>
  <c r="L13" i="3"/>
  <c r="M13" i="3"/>
  <c r="L14" i="3"/>
  <c r="M14" i="3"/>
  <c r="L15" i="3"/>
  <c r="M15" i="3"/>
  <c r="L16" i="3"/>
  <c r="M16" i="3"/>
  <c r="L17" i="3"/>
  <c r="M17" i="3"/>
  <c r="L18" i="3"/>
  <c r="M18" i="3"/>
  <c r="L19" i="3"/>
  <c r="M19" i="3"/>
  <c r="L20" i="3"/>
  <c r="M20" i="3"/>
  <c r="L21" i="3"/>
  <c r="M21" i="3"/>
  <c r="L22" i="3"/>
  <c r="M22" i="3"/>
  <c r="L23" i="3"/>
  <c r="M23" i="3"/>
  <c r="L24" i="3"/>
  <c r="M24" i="3"/>
  <c r="L25" i="3"/>
  <c r="M25" i="3"/>
  <c r="L26" i="3"/>
  <c r="M26" i="3"/>
  <c r="L27" i="3"/>
  <c r="M27" i="3"/>
  <c r="L28" i="3"/>
  <c r="M28" i="3"/>
  <c r="L29" i="3"/>
  <c r="M29" i="3"/>
  <c r="L30" i="3"/>
  <c r="M30" i="3"/>
  <c r="L31" i="3"/>
  <c r="M31" i="3"/>
  <c r="L32" i="3"/>
  <c r="M32" i="3"/>
  <c r="L33" i="3"/>
  <c r="M33" i="3"/>
  <c r="L34" i="3"/>
  <c r="M34" i="3"/>
  <c r="L35" i="3"/>
  <c r="M35" i="3"/>
  <c r="L36" i="3"/>
  <c r="M36" i="3"/>
  <c r="L37" i="3"/>
  <c r="M37" i="3"/>
  <c r="L38" i="3"/>
  <c r="M38" i="3"/>
  <c r="L39" i="3"/>
  <c r="M39" i="3"/>
  <c r="L40" i="3"/>
  <c r="M40" i="3"/>
  <c r="L41" i="3"/>
  <c r="M41" i="3"/>
  <c r="L42" i="3"/>
  <c r="M42" i="3"/>
  <c r="L43" i="3"/>
  <c r="M43" i="3"/>
  <c r="L44" i="3"/>
  <c r="M44" i="3"/>
  <c r="L45" i="3"/>
  <c r="M45" i="3"/>
  <c r="L46" i="3"/>
  <c r="M46" i="3"/>
  <c r="L47" i="3"/>
  <c r="M47" i="3"/>
  <c r="L48" i="3"/>
  <c r="M48" i="3"/>
  <c r="L49" i="3"/>
  <c r="M49" i="3"/>
  <c r="L50" i="3"/>
  <c r="M50" i="3"/>
  <c r="L51" i="3"/>
  <c r="M51" i="3"/>
  <c r="L52" i="3"/>
  <c r="M52" i="3"/>
  <c r="L53" i="3"/>
  <c r="M53" i="3"/>
  <c r="L54" i="3"/>
  <c r="M54" i="3"/>
  <c r="L55" i="3"/>
  <c r="M55" i="3"/>
  <c r="L56" i="3"/>
  <c r="M56" i="3"/>
  <c r="L57" i="3"/>
  <c r="M57" i="3"/>
  <c r="L58" i="3"/>
  <c r="M58" i="3"/>
  <c r="L59" i="3"/>
  <c r="M59" i="3"/>
  <c r="L60" i="3"/>
  <c r="M60" i="3"/>
  <c r="L61" i="3"/>
  <c r="M61" i="3"/>
  <c r="L62" i="3"/>
  <c r="M62" i="3"/>
  <c r="L63" i="3"/>
  <c r="M63" i="3"/>
  <c r="L64" i="3"/>
  <c r="M64" i="3"/>
  <c r="L65" i="3"/>
  <c r="M65" i="3"/>
  <c r="L66" i="3"/>
  <c r="M66" i="3"/>
  <c r="L67" i="3"/>
  <c r="M67" i="3"/>
  <c r="L68" i="3"/>
  <c r="M68" i="3"/>
  <c r="L69" i="3"/>
  <c r="M69" i="3"/>
  <c r="L70" i="3"/>
  <c r="M70" i="3"/>
  <c r="L71" i="3"/>
  <c r="M71" i="3"/>
  <c r="L72" i="3"/>
  <c r="M72" i="3"/>
  <c r="L73" i="3"/>
  <c r="M73" i="3"/>
  <c r="L74" i="3"/>
  <c r="M74" i="3"/>
  <c r="L75" i="3"/>
  <c r="M75" i="3"/>
  <c r="L76" i="3"/>
  <c r="M76" i="3"/>
  <c r="L77" i="3"/>
  <c r="M77" i="3"/>
  <c r="L78" i="3"/>
  <c r="M78" i="3"/>
  <c r="L79" i="3"/>
  <c r="M79"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6" i="3"/>
  <c r="N8" i="3" l="1"/>
  <c r="N77" i="3"/>
  <c r="N73" i="3"/>
  <c r="N69" i="3"/>
  <c r="N65" i="3"/>
  <c r="N61" i="3"/>
  <c r="N57" i="3"/>
  <c r="N49" i="3"/>
  <c r="N78" i="3"/>
  <c r="N74" i="3"/>
  <c r="N70" i="3"/>
  <c r="N66" i="3"/>
  <c r="N64" i="3"/>
  <c r="N62" i="3"/>
  <c r="N58" i="3"/>
  <c r="N54" i="3"/>
  <c r="N52" i="3"/>
  <c r="N50" i="3"/>
  <c r="N76" i="3"/>
  <c r="N72" i="3"/>
  <c r="N68" i="3"/>
  <c r="N60" i="3"/>
  <c r="N56" i="3"/>
  <c r="N79" i="3"/>
  <c r="N75" i="3"/>
  <c r="N71" i="3"/>
  <c r="N67" i="3"/>
  <c r="N63" i="3"/>
  <c r="N59" i="3"/>
  <c r="N55" i="3"/>
  <c r="N51" i="3"/>
  <c r="N53" i="3"/>
  <c r="O79" i="3" l="1"/>
  <c r="C39" i="10" s="1"/>
  <c r="F39" i="10" s="1"/>
  <c r="H39" i="10" s="1"/>
  <c r="P79" i="3"/>
  <c r="B39" i="5" s="1"/>
  <c r="I39" i="5" s="1"/>
  <c r="P76" i="3"/>
  <c r="B38" i="5" s="1"/>
  <c r="I38" i="5" s="1"/>
  <c r="O76" i="3"/>
  <c r="C38" i="10" s="1"/>
  <c r="F38" i="10" s="1"/>
  <c r="H38" i="10" s="1"/>
  <c r="P75" i="3"/>
  <c r="B37" i="5" s="1"/>
  <c r="I37" i="5" s="1"/>
  <c r="O75" i="3"/>
  <c r="C37" i="10" s="1"/>
  <c r="F37" i="10" s="1"/>
  <c r="H37" i="10" s="1"/>
  <c r="P73" i="3"/>
  <c r="B36" i="5" s="1"/>
  <c r="I36" i="5" s="1"/>
  <c r="O73" i="3"/>
  <c r="C36" i="10" s="1"/>
  <c r="F36" i="10" s="1"/>
  <c r="H36" i="10" s="1"/>
  <c r="O72" i="3"/>
  <c r="C35" i="10" s="1"/>
  <c r="F35" i="10" s="1"/>
  <c r="H35" i="10" s="1"/>
  <c r="P72" i="3"/>
  <c r="B35" i="5" s="1"/>
  <c r="I35" i="5" s="1"/>
  <c r="P71" i="3"/>
  <c r="B34" i="5" s="1"/>
  <c r="I34" i="5" s="1"/>
  <c r="O71" i="3"/>
  <c r="C34" i="10" s="1"/>
  <c r="F34" i="10" s="1"/>
  <c r="H34" i="10" s="1"/>
  <c r="O67" i="3"/>
  <c r="C33" i="10" s="1"/>
  <c r="F33" i="10" s="1"/>
  <c r="H33" i="10" s="1"/>
  <c r="P67" i="3"/>
  <c r="B33" i="5" s="1"/>
  <c r="I33" i="5" s="1"/>
  <c r="P64" i="3"/>
  <c r="B32" i="5" s="1"/>
  <c r="I32" i="5" s="1"/>
  <c r="O64" i="3"/>
  <c r="C32" i="10" s="1"/>
  <c r="F32" i="10" s="1"/>
  <c r="H32" i="10" s="1"/>
  <c r="P63" i="3"/>
  <c r="B31" i="5" s="1"/>
  <c r="I31" i="5" s="1"/>
  <c r="O63" i="3"/>
  <c r="C31" i="10" s="1"/>
  <c r="F31" i="10" s="1"/>
  <c r="H31" i="10" s="1"/>
  <c r="O61" i="3"/>
  <c r="C30" i="10" s="1"/>
  <c r="F30" i="10" s="1"/>
  <c r="H30" i="10" s="1"/>
  <c r="P61" i="3"/>
  <c r="B30" i="5" s="1"/>
  <c r="I30" i="5" s="1"/>
  <c r="P59" i="3"/>
  <c r="B29" i="5" s="1"/>
  <c r="I29" i="5" s="1"/>
  <c r="O59" i="3"/>
  <c r="C29" i="10" s="1"/>
  <c r="F29" i="10" s="1"/>
  <c r="H29" i="10" s="1"/>
  <c r="P56" i="3"/>
  <c r="B28" i="5" s="1"/>
  <c r="I28" i="5" s="1"/>
  <c r="O56" i="3"/>
  <c r="C28" i="10" s="1"/>
  <c r="F28" i="10" s="1"/>
  <c r="H28" i="10" s="1"/>
  <c r="P53" i="3"/>
  <c r="B27" i="5" s="1"/>
  <c r="I27" i="5" s="1"/>
  <c r="O53" i="3"/>
  <c r="C27" i="10" s="1"/>
  <c r="F27" i="10" s="1"/>
  <c r="H27" i="10" s="1"/>
  <c r="P50" i="3"/>
  <c r="B26" i="5" s="1"/>
  <c r="I26" i="5" s="1"/>
  <c r="O50" i="3"/>
  <c r="C26" i="10" s="1"/>
  <c r="F26" i="10" s="1"/>
  <c r="H26" i="10" s="1"/>
  <c r="P49" i="3"/>
  <c r="B25" i="5" s="1"/>
  <c r="I25" i="5" s="1"/>
  <c r="O49" i="3"/>
  <c r="C25" i="10" s="1"/>
  <c r="F25" i="10" s="1"/>
  <c r="H25" i="10" s="1"/>
  <c r="H6" i="1"/>
  <c r="Q26" i="5" l="1"/>
  <c r="S26" i="5"/>
  <c r="M26" i="5" s="1"/>
  <c r="R26" i="5"/>
  <c r="Q32" i="5"/>
  <c r="S32" i="5"/>
  <c r="M32" i="5" s="1"/>
  <c r="R32" i="5"/>
  <c r="O32" i="5" s="1"/>
  <c r="Q38" i="5"/>
  <c r="S38" i="5"/>
  <c r="M38" i="5" s="1"/>
  <c r="R38" i="5"/>
  <c r="O38" i="5" s="1"/>
  <c r="Q33" i="5"/>
  <c r="R33" i="5"/>
  <c r="O33" i="5" s="1"/>
  <c r="S33" i="5"/>
  <c r="M33" i="5" s="1"/>
  <c r="Q35" i="5"/>
  <c r="S35" i="5"/>
  <c r="M35" i="5" s="1"/>
  <c r="R35" i="5"/>
  <c r="Q39" i="5"/>
  <c r="S39" i="5"/>
  <c r="M39" i="5" s="1"/>
  <c r="R39" i="5"/>
  <c r="O39" i="5" s="1"/>
  <c r="Q30" i="5"/>
  <c r="S30" i="5"/>
  <c r="M30" i="5" s="1"/>
  <c r="R30" i="5"/>
  <c r="O30" i="5" s="1"/>
  <c r="Q28" i="5"/>
  <c r="R28" i="5"/>
  <c r="O28" i="5" s="1"/>
  <c r="S28" i="5"/>
  <c r="M28" i="5" s="1"/>
  <c r="Q34" i="5"/>
  <c r="S34" i="5"/>
  <c r="M34" i="5" s="1"/>
  <c r="R34" i="5"/>
  <c r="Q36" i="5"/>
  <c r="S36" i="5"/>
  <c r="M36" i="5" s="1"/>
  <c r="R36" i="5"/>
  <c r="O36" i="5" s="1"/>
  <c r="Q25" i="5"/>
  <c r="R25" i="5"/>
  <c r="S25" i="5"/>
  <c r="M25" i="5" s="1"/>
  <c r="Q27" i="5"/>
  <c r="S27" i="5"/>
  <c r="M27" i="5" s="1"/>
  <c r="R27" i="5"/>
  <c r="O27" i="5" s="1"/>
  <c r="Q29" i="5"/>
  <c r="R29" i="5"/>
  <c r="O29" i="5" s="1"/>
  <c r="S29" i="5"/>
  <c r="M29" i="5" s="1"/>
  <c r="Q31" i="5"/>
  <c r="S31" i="5"/>
  <c r="M31" i="5" s="1"/>
  <c r="R31" i="5"/>
  <c r="O31" i="5" s="1"/>
  <c r="Q37" i="5"/>
  <c r="R37" i="5"/>
  <c r="O37" i="5" s="1"/>
  <c r="S37" i="5"/>
  <c r="M37" i="5" s="1"/>
  <c r="H26" i="5"/>
  <c r="O26" i="5"/>
  <c r="H34" i="5"/>
  <c r="O34" i="5"/>
  <c r="H36" i="5"/>
  <c r="H38" i="5"/>
  <c r="H33" i="5"/>
  <c r="H35" i="5"/>
  <c r="O35" i="5"/>
  <c r="H39" i="5"/>
  <c r="H30" i="5"/>
  <c r="H28" i="5"/>
  <c r="H32" i="5"/>
  <c r="H25" i="5"/>
  <c r="O25" i="5"/>
  <c r="H27" i="5"/>
  <c r="H29" i="5"/>
  <c r="H31" i="5"/>
  <c r="H37" i="5"/>
  <c r="L30" i="5"/>
  <c r="N30" i="5"/>
  <c r="L26" i="5"/>
  <c r="N26" i="5"/>
  <c r="L28" i="5"/>
  <c r="N28" i="5"/>
  <c r="L32" i="5"/>
  <c r="N32" i="5"/>
  <c r="L34" i="5"/>
  <c r="N34" i="5"/>
  <c r="L36" i="5"/>
  <c r="N36" i="5"/>
  <c r="L38" i="5"/>
  <c r="N38" i="5"/>
  <c r="L33" i="5"/>
  <c r="N33" i="5"/>
  <c r="L35" i="5"/>
  <c r="N35" i="5"/>
  <c r="L39" i="5"/>
  <c r="N39" i="5"/>
  <c r="L25" i="5"/>
  <c r="N25" i="5"/>
  <c r="L27" i="5"/>
  <c r="N27" i="5"/>
  <c r="L29" i="5"/>
  <c r="N29" i="5"/>
  <c r="L31" i="5"/>
  <c r="N31" i="5"/>
  <c r="L37" i="5"/>
  <c r="N37" i="5"/>
  <c r="K26" i="5"/>
  <c r="D26" i="5" s="1"/>
  <c r="E26" i="5"/>
  <c r="C26" i="5"/>
  <c r="K28" i="5"/>
  <c r="D28" i="5" s="1"/>
  <c r="J28" i="5"/>
  <c r="E28" i="5"/>
  <c r="C28" i="5"/>
  <c r="K32" i="5"/>
  <c r="D32" i="5" s="1"/>
  <c r="E32" i="5"/>
  <c r="J32" i="5"/>
  <c r="C32" i="5"/>
  <c r="J34" i="5"/>
  <c r="K34" i="5"/>
  <c r="D34" i="5" s="1"/>
  <c r="E34" i="5"/>
  <c r="C34" i="5"/>
  <c r="K36" i="5"/>
  <c r="D36" i="5" s="1"/>
  <c r="C36" i="5"/>
  <c r="J36" i="5"/>
  <c r="E36" i="5"/>
  <c r="C38" i="5"/>
  <c r="K38" i="5"/>
  <c r="D38" i="5" s="1"/>
  <c r="E38" i="5"/>
  <c r="J38" i="5"/>
  <c r="C33" i="5"/>
  <c r="E33" i="5"/>
  <c r="K33" i="5"/>
  <c r="D33" i="5" s="1"/>
  <c r="J33" i="5"/>
  <c r="E35" i="5"/>
  <c r="C35" i="5"/>
  <c r="K35" i="5"/>
  <c r="D35" i="5" s="1"/>
  <c r="J35" i="5"/>
  <c r="E39" i="5"/>
  <c r="K39" i="5"/>
  <c r="J39" i="5"/>
  <c r="C39" i="5"/>
  <c r="C30" i="5"/>
  <c r="K30" i="5"/>
  <c r="D30" i="5" s="1"/>
  <c r="J30" i="5"/>
  <c r="E30" i="5"/>
  <c r="C25" i="5"/>
  <c r="K25" i="5"/>
  <c r="D25" i="5" s="1"/>
  <c r="E25" i="5"/>
  <c r="E27" i="5"/>
  <c r="K27" i="5"/>
  <c r="D27" i="5" s="1"/>
  <c r="C27" i="5"/>
  <c r="J27" i="5"/>
  <c r="C29" i="5"/>
  <c r="E29" i="5"/>
  <c r="K29" i="5"/>
  <c r="D29" i="5" s="1"/>
  <c r="J29" i="5"/>
  <c r="E31" i="5"/>
  <c r="K31" i="5"/>
  <c r="D31" i="5" s="1"/>
  <c r="C31" i="5"/>
  <c r="C37" i="5"/>
  <c r="J37" i="5"/>
  <c r="K37" i="5"/>
  <c r="D37" i="5" s="1"/>
  <c r="E37" i="5"/>
  <c r="E39" i="10"/>
  <c r="G39" i="10" s="1"/>
  <c r="D39" i="10"/>
  <c r="E38" i="10"/>
  <c r="G38" i="10" s="1"/>
  <c r="D38" i="10"/>
  <c r="D37" i="10"/>
  <c r="E37" i="10"/>
  <c r="G37" i="10" s="1"/>
  <c r="E36" i="10"/>
  <c r="G36" i="10" s="1"/>
  <c r="D36" i="10"/>
  <c r="E35" i="10"/>
  <c r="G35" i="10" s="1"/>
  <c r="D35" i="10"/>
  <c r="E34" i="10"/>
  <c r="G34" i="10" s="1"/>
  <c r="D34" i="10"/>
  <c r="E33" i="10"/>
  <c r="G33" i="10" s="1"/>
  <c r="D33" i="10"/>
  <c r="D32" i="10"/>
  <c r="E32" i="10"/>
  <c r="G32" i="10" s="1"/>
  <c r="E31" i="10"/>
  <c r="G31" i="10" s="1"/>
  <c r="D31" i="10"/>
  <c r="E30" i="10"/>
  <c r="G30" i="10" s="1"/>
  <c r="D30" i="10"/>
  <c r="D29" i="10"/>
  <c r="E29" i="10"/>
  <c r="G29" i="10" s="1"/>
  <c r="E28" i="10"/>
  <c r="G28" i="10" s="1"/>
  <c r="D28" i="10"/>
  <c r="E27" i="10"/>
  <c r="G27" i="10" s="1"/>
  <c r="D27" i="10"/>
  <c r="E26" i="10"/>
  <c r="G26" i="10" s="1"/>
  <c r="D26" i="10"/>
  <c r="D25" i="10"/>
  <c r="E25" i="10"/>
  <c r="G25" i="10" s="1"/>
  <c r="N7" i="3"/>
  <c r="N11" i="3"/>
  <c r="N28" i="3"/>
  <c r="N24" i="3"/>
  <c r="N46" i="3"/>
  <c r="N42" i="3"/>
  <c r="N38" i="3"/>
  <c r="N34" i="3"/>
  <c r="N30" i="3"/>
  <c r="N26" i="3"/>
  <c r="N22" i="3"/>
  <c r="N18" i="3"/>
  <c r="N14" i="3"/>
  <c r="N9" i="3"/>
  <c r="N10" i="3"/>
  <c r="N48" i="3"/>
  <c r="N41" i="3"/>
  <c r="N37" i="3"/>
  <c r="N33" i="3"/>
  <c r="N29" i="3"/>
  <c r="N25" i="3"/>
  <c r="N21" i="3"/>
  <c r="N12" i="3"/>
  <c r="N39" i="3"/>
  <c r="N35" i="3"/>
  <c r="N27" i="3"/>
  <c r="N23" i="3"/>
  <c r="N13" i="3"/>
  <c r="N47" i="3"/>
  <c r="N40" i="3"/>
  <c r="N36" i="3"/>
  <c r="N32" i="3"/>
  <c r="N31" i="3"/>
  <c r="N20" i="3"/>
  <c r="N19" i="3"/>
  <c r="N44" i="3"/>
  <c r="N43" i="3"/>
  <c r="N45" i="3"/>
  <c r="N17" i="3"/>
  <c r="N16" i="3"/>
  <c r="N15" i="3"/>
  <c r="C5" i="12" l="1"/>
  <c r="C5" i="11"/>
  <c r="C2" i="11"/>
  <c r="C26" i="11"/>
  <c r="C2" i="12"/>
  <c r="C26" i="12"/>
  <c r="C13" i="12"/>
  <c r="C13" i="11"/>
  <c r="C6" i="11"/>
  <c r="C6" i="12"/>
  <c r="C10" i="11"/>
  <c r="C9" i="12"/>
  <c r="C10" i="12"/>
  <c r="C9" i="11"/>
  <c r="C28" i="12"/>
  <c r="C28" i="11"/>
  <c r="C25" i="12"/>
  <c r="C25" i="11"/>
  <c r="C11" i="11"/>
  <c r="C11" i="12"/>
  <c r="C39" i="11"/>
  <c r="C39" i="12"/>
  <c r="C38" i="11"/>
  <c r="C38" i="12"/>
  <c r="C8" i="12"/>
  <c r="C8" i="11"/>
  <c r="C12" i="12"/>
  <c r="C12" i="11"/>
  <c r="C7" i="11"/>
  <c r="C7" i="12"/>
  <c r="C27" i="11"/>
  <c r="C27" i="12"/>
  <c r="C4" i="12"/>
  <c r="C4" i="11"/>
  <c r="F5" i="12"/>
  <c r="D5" i="12"/>
  <c r="G5" i="11"/>
  <c r="D5" i="11"/>
  <c r="G5" i="12"/>
  <c r="H5" i="12"/>
  <c r="I5" i="11"/>
  <c r="H5" i="11"/>
  <c r="E5" i="12"/>
  <c r="E5" i="11"/>
  <c r="I5" i="12"/>
  <c r="F5" i="11"/>
  <c r="E2" i="12"/>
  <c r="I2" i="12"/>
  <c r="E26" i="12"/>
  <c r="I26" i="12"/>
  <c r="F26" i="11"/>
  <c r="E26" i="11"/>
  <c r="F2" i="12"/>
  <c r="F26" i="12"/>
  <c r="G2" i="12"/>
  <c r="G26" i="12"/>
  <c r="H26" i="11"/>
  <c r="H26" i="12"/>
  <c r="G26" i="11"/>
  <c r="D26" i="11"/>
  <c r="I26" i="11"/>
  <c r="H2" i="12"/>
  <c r="D2" i="12"/>
  <c r="D26" i="12"/>
  <c r="F13" i="12"/>
  <c r="D13" i="12"/>
  <c r="G13" i="12"/>
  <c r="H13" i="12"/>
  <c r="I13" i="12"/>
  <c r="E13" i="12"/>
  <c r="E6" i="12"/>
  <c r="I6" i="12"/>
  <c r="F6" i="11"/>
  <c r="E6" i="11"/>
  <c r="F6" i="12"/>
  <c r="G6" i="12"/>
  <c r="H6" i="11"/>
  <c r="G6" i="11"/>
  <c r="D6" i="12"/>
  <c r="I6" i="11"/>
  <c r="D6" i="11"/>
  <c r="H6" i="12"/>
  <c r="F9" i="12"/>
  <c r="E10" i="12"/>
  <c r="I10" i="12"/>
  <c r="D9" i="12"/>
  <c r="G9" i="12"/>
  <c r="F10" i="12"/>
  <c r="H9" i="12"/>
  <c r="G10" i="12"/>
  <c r="H10" i="12"/>
  <c r="E9" i="12"/>
  <c r="I9" i="12"/>
  <c r="D10" i="12"/>
  <c r="G28" i="12"/>
  <c r="D28" i="11"/>
  <c r="H28" i="12"/>
  <c r="E28" i="12"/>
  <c r="I28" i="12"/>
  <c r="F28" i="12"/>
  <c r="D28" i="12"/>
  <c r="F25" i="12"/>
  <c r="D25" i="12"/>
  <c r="F25" i="11"/>
  <c r="G25" i="12"/>
  <c r="H25" i="12"/>
  <c r="H25" i="11"/>
  <c r="D25" i="11"/>
  <c r="E25" i="12"/>
  <c r="E25" i="11"/>
  <c r="I25" i="12"/>
  <c r="G25" i="11"/>
  <c r="I25" i="11"/>
  <c r="H11" i="12"/>
  <c r="E11" i="12"/>
  <c r="I11" i="12"/>
  <c r="F11" i="12"/>
  <c r="D11" i="12"/>
  <c r="G11" i="12"/>
  <c r="H39" i="12"/>
  <c r="H39" i="11"/>
  <c r="E39" i="12"/>
  <c r="I39" i="12"/>
  <c r="F39" i="12"/>
  <c r="D39" i="12"/>
  <c r="F39" i="11"/>
  <c r="E39" i="11"/>
  <c r="G39" i="12"/>
  <c r="I39" i="11"/>
  <c r="D39" i="11"/>
  <c r="G39" i="11"/>
  <c r="E38" i="12"/>
  <c r="I38" i="12"/>
  <c r="D38" i="11"/>
  <c r="I38" i="11"/>
  <c r="F38" i="12"/>
  <c r="G38" i="12"/>
  <c r="G38" i="11"/>
  <c r="F38" i="11"/>
  <c r="D38" i="12"/>
  <c r="H38" i="11"/>
  <c r="H38" i="12"/>
  <c r="E38" i="11"/>
  <c r="G8" i="12"/>
  <c r="H8" i="12"/>
  <c r="E8" i="12"/>
  <c r="I8" i="12"/>
  <c r="D8" i="12"/>
  <c r="F8" i="12"/>
  <c r="G12" i="12"/>
  <c r="H12" i="12"/>
  <c r="E12" i="12"/>
  <c r="I12" i="12"/>
  <c r="F12" i="12"/>
  <c r="D12" i="12"/>
  <c r="H7" i="12"/>
  <c r="E7" i="12"/>
  <c r="I7" i="12"/>
  <c r="F7" i="12"/>
  <c r="D7" i="12"/>
  <c r="D7" i="11"/>
  <c r="G7" i="12"/>
  <c r="H27" i="12"/>
  <c r="I27" i="11"/>
  <c r="E27" i="12"/>
  <c r="I27" i="12"/>
  <c r="F27" i="12"/>
  <c r="D27" i="12"/>
  <c r="G27" i="11"/>
  <c r="D27" i="11"/>
  <c r="E27" i="11"/>
  <c r="G27" i="12"/>
  <c r="F27" i="11"/>
  <c r="H27" i="11"/>
  <c r="G4" i="12"/>
  <c r="H4" i="12"/>
  <c r="E4" i="12"/>
  <c r="I4" i="12"/>
  <c r="F4" i="12"/>
  <c r="D4" i="12"/>
  <c r="D4" i="11"/>
  <c r="F8" i="11"/>
  <c r="G8" i="11"/>
  <c r="E8" i="11"/>
  <c r="H8" i="11"/>
  <c r="I8" i="11"/>
  <c r="F7" i="11"/>
  <c r="G7" i="11"/>
  <c r="H7" i="11"/>
  <c r="E7" i="11"/>
  <c r="I7" i="11"/>
  <c r="F4" i="11"/>
  <c r="G4" i="11"/>
  <c r="H4" i="11"/>
  <c r="E4" i="11"/>
  <c r="I4" i="11"/>
  <c r="F2" i="11"/>
  <c r="G2" i="11"/>
  <c r="H2" i="11"/>
  <c r="E2" i="11"/>
  <c r="I2" i="11"/>
  <c r="F13" i="11"/>
  <c r="G13" i="11"/>
  <c r="H13" i="11"/>
  <c r="I13" i="11"/>
  <c r="E13" i="11"/>
  <c r="F9" i="11"/>
  <c r="F10" i="11"/>
  <c r="G9" i="11"/>
  <c r="G10" i="11"/>
  <c r="H9" i="11"/>
  <c r="H10" i="11"/>
  <c r="E10" i="11"/>
  <c r="E9" i="11"/>
  <c r="I9" i="11"/>
  <c r="I10" i="11"/>
  <c r="F28" i="11"/>
  <c r="G28" i="11"/>
  <c r="H28" i="11"/>
  <c r="E28" i="11"/>
  <c r="I28" i="11"/>
  <c r="F11" i="11"/>
  <c r="G11" i="11"/>
  <c r="H11" i="11"/>
  <c r="E11" i="11"/>
  <c r="I11" i="11"/>
  <c r="F12" i="11"/>
  <c r="G12" i="11"/>
  <c r="E12" i="11"/>
  <c r="H12" i="11"/>
  <c r="I12" i="11"/>
  <c r="D12" i="11"/>
  <c r="D13" i="11"/>
  <c r="D11" i="11"/>
  <c r="D8" i="11"/>
  <c r="D2" i="11"/>
  <c r="D10" i="11"/>
  <c r="D9" i="11"/>
  <c r="P47" i="3"/>
  <c r="B24" i="5" s="1"/>
  <c r="I24" i="5" s="1"/>
  <c r="O47" i="3"/>
  <c r="C24" i="10" s="1"/>
  <c r="F24" i="10" s="1"/>
  <c r="H24" i="10" s="1"/>
  <c r="P45" i="3"/>
  <c r="B23" i="5" s="1"/>
  <c r="I23" i="5" s="1"/>
  <c r="O45" i="3"/>
  <c r="C23" i="10" s="1"/>
  <c r="F23" i="10" s="1"/>
  <c r="H23" i="10" s="1"/>
  <c r="O44" i="3"/>
  <c r="C22" i="10" s="1"/>
  <c r="F22" i="10" s="1"/>
  <c r="H22" i="10" s="1"/>
  <c r="P44" i="3"/>
  <c r="B22" i="5" s="1"/>
  <c r="I22" i="5" s="1"/>
  <c r="P43" i="3"/>
  <c r="B21" i="5" s="1"/>
  <c r="I21" i="5" s="1"/>
  <c r="O43" i="3"/>
  <c r="C21" i="10" s="1"/>
  <c r="F21" i="10" s="1"/>
  <c r="H21" i="10" s="1"/>
  <c r="P40" i="3"/>
  <c r="B20" i="5" s="1"/>
  <c r="I20" i="5" s="1"/>
  <c r="O40" i="3"/>
  <c r="C20" i="10" s="1"/>
  <c r="F20" i="10" s="1"/>
  <c r="H20" i="10" s="1"/>
  <c r="P37" i="3"/>
  <c r="B19" i="5" s="1"/>
  <c r="I19" i="5" s="1"/>
  <c r="O37" i="3"/>
  <c r="C19" i="10" s="1"/>
  <c r="F19" i="10" s="1"/>
  <c r="H19" i="10" s="1"/>
  <c r="P36" i="3"/>
  <c r="B18" i="5" s="1"/>
  <c r="I18" i="5" s="1"/>
  <c r="O36" i="3"/>
  <c r="C18" i="10" s="1"/>
  <c r="F18" i="10" s="1"/>
  <c r="H18" i="10" s="1"/>
  <c r="P35" i="3"/>
  <c r="B17" i="5" s="1"/>
  <c r="I17" i="5" s="1"/>
  <c r="O35" i="3"/>
  <c r="C17" i="10" s="1"/>
  <c r="F17" i="10" s="1"/>
  <c r="H17" i="10" s="1"/>
  <c r="P34" i="3"/>
  <c r="B16" i="5" s="1"/>
  <c r="I16" i="5" s="1"/>
  <c r="O34" i="3"/>
  <c r="C16" i="10" s="1"/>
  <c r="F16" i="10" s="1"/>
  <c r="H16" i="10" s="1"/>
  <c r="O31" i="3"/>
  <c r="C15" i="10" s="1"/>
  <c r="F15" i="10" s="1"/>
  <c r="H15" i="10" s="1"/>
  <c r="P31" i="3"/>
  <c r="B15" i="5" s="1"/>
  <c r="I15" i="5" s="1"/>
  <c r="P29" i="3"/>
  <c r="B14" i="5" s="1"/>
  <c r="I14" i="5" s="1"/>
  <c r="O29" i="3"/>
  <c r="C14" i="10" s="1"/>
  <c r="F14" i="10" s="1"/>
  <c r="H14" i="10" s="1"/>
  <c r="P27" i="3"/>
  <c r="B13" i="5" s="1"/>
  <c r="I13" i="5" s="1"/>
  <c r="O27" i="3"/>
  <c r="C13" i="10" s="1"/>
  <c r="F13" i="10" s="1"/>
  <c r="H13" i="10" s="1"/>
  <c r="P25" i="3"/>
  <c r="B12" i="5" s="1"/>
  <c r="I12" i="5" s="1"/>
  <c r="O25" i="3"/>
  <c r="C12" i="10" s="1"/>
  <c r="F12" i="10" s="1"/>
  <c r="H12" i="10" s="1"/>
  <c r="P22" i="3"/>
  <c r="B11" i="5" s="1"/>
  <c r="I11" i="5" s="1"/>
  <c r="O22" i="3"/>
  <c r="C11" i="10" s="1"/>
  <c r="P17" i="3"/>
  <c r="B10" i="5" s="1"/>
  <c r="I10" i="5" s="1"/>
  <c r="O17" i="3"/>
  <c r="C10" i="10" s="1"/>
  <c r="F10" i="10" s="1"/>
  <c r="H10" i="10" s="1"/>
  <c r="P16" i="3"/>
  <c r="B9" i="5" s="1"/>
  <c r="I9" i="5" s="1"/>
  <c r="O16" i="3"/>
  <c r="C9" i="10" s="1"/>
  <c r="F9" i="10" s="1"/>
  <c r="H9" i="10" s="1"/>
  <c r="P15" i="3"/>
  <c r="B8" i="5" s="1"/>
  <c r="I8" i="5" s="1"/>
  <c r="O15" i="3"/>
  <c r="C8" i="10" s="1"/>
  <c r="P13" i="3"/>
  <c r="B7" i="5" s="1"/>
  <c r="I7" i="5" s="1"/>
  <c r="O13" i="3"/>
  <c r="C7" i="10" s="1"/>
  <c r="F7" i="10" s="1"/>
  <c r="H7" i="10" s="1"/>
  <c r="O12" i="3"/>
  <c r="C6" i="10" s="1"/>
  <c r="F6" i="10" s="1"/>
  <c r="H6" i="10" s="1"/>
  <c r="P12" i="3"/>
  <c r="B6" i="5" s="1"/>
  <c r="I6" i="5" s="1"/>
  <c r="O8" i="3"/>
  <c r="C5" i="10" s="1"/>
  <c r="F5" i="10" s="1"/>
  <c r="H5" i="10" s="1"/>
  <c r="P8" i="3"/>
  <c r="B5" i="5" s="1"/>
  <c r="I5" i="5" s="1"/>
  <c r="P6" i="3"/>
  <c r="B4" i="5" s="1"/>
  <c r="I4" i="5" s="1"/>
  <c r="O6" i="3"/>
  <c r="C4" i="10" s="1"/>
  <c r="Q9" i="5" l="1"/>
  <c r="S9" i="5"/>
  <c r="M9" i="5" s="1"/>
  <c r="Q13" i="5"/>
  <c r="R13" i="5"/>
  <c r="O13" i="5" s="1"/>
  <c r="S13" i="5"/>
  <c r="M13" i="5" s="1"/>
  <c r="Q21" i="5"/>
  <c r="R21" i="5"/>
  <c r="S21" i="5"/>
  <c r="M21" i="5" s="1"/>
  <c r="Q7" i="5"/>
  <c r="R7" i="5"/>
  <c r="O7" i="5" s="1"/>
  <c r="S7" i="5"/>
  <c r="M7" i="5" s="1"/>
  <c r="Q23" i="5"/>
  <c r="S23" i="5"/>
  <c r="M23" i="5" s="1"/>
  <c r="R23" i="5"/>
  <c r="O23" i="5" s="1"/>
  <c r="Q5" i="5"/>
  <c r="R5" i="5"/>
  <c r="O5" i="5" s="1"/>
  <c r="S5" i="5"/>
  <c r="M5" i="5" s="1"/>
  <c r="D11" i="10"/>
  <c r="F11" i="10"/>
  <c r="H11" i="10" s="1"/>
  <c r="Q15" i="5"/>
  <c r="S15" i="5"/>
  <c r="M15" i="5" s="1"/>
  <c r="R15" i="5"/>
  <c r="O15" i="5" s="1"/>
  <c r="Q11" i="5"/>
  <c r="S11" i="5"/>
  <c r="M11" i="5" s="1"/>
  <c r="R11" i="5"/>
  <c r="Q17" i="5"/>
  <c r="R17" i="5"/>
  <c r="S17" i="5"/>
  <c r="M17" i="5" s="1"/>
  <c r="Q19" i="5"/>
  <c r="S19" i="5"/>
  <c r="M19" i="5" s="1"/>
  <c r="R19" i="5"/>
  <c r="O19" i="5" s="1"/>
  <c r="E4" i="10"/>
  <c r="G4" i="10" s="1"/>
  <c r="F4" i="10"/>
  <c r="H4" i="10" s="1"/>
  <c r="Q6" i="5"/>
  <c r="S6" i="5"/>
  <c r="M6" i="5" s="1"/>
  <c r="R6" i="5"/>
  <c r="D8" i="10"/>
  <c r="F8" i="10"/>
  <c r="H8" i="10" s="1"/>
  <c r="Q22" i="5"/>
  <c r="S22" i="5"/>
  <c r="M22" i="5" s="1"/>
  <c r="R22" i="5"/>
  <c r="O22" i="5" s="1"/>
  <c r="S4" i="5"/>
  <c r="M4" i="5" s="1"/>
  <c r="K4" i="5"/>
  <c r="D4" i="5" s="1"/>
  <c r="R4" i="5"/>
  <c r="O4" i="5" s="1"/>
  <c r="J4" i="5"/>
  <c r="Q8" i="5"/>
  <c r="S8" i="5"/>
  <c r="M8" i="5" s="1"/>
  <c r="Q10" i="5"/>
  <c r="S10" i="5"/>
  <c r="M10" i="5" s="1"/>
  <c r="Q12" i="5"/>
  <c r="S12" i="5"/>
  <c r="M12" i="5" s="1"/>
  <c r="Q14" i="5"/>
  <c r="S14" i="5"/>
  <c r="M14" i="5" s="1"/>
  <c r="R14" i="5"/>
  <c r="O14" i="5" s="1"/>
  <c r="Q16" i="5"/>
  <c r="R16" i="5"/>
  <c r="O16" i="5" s="1"/>
  <c r="S16" i="5"/>
  <c r="M16" i="5" s="1"/>
  <c r="Q18" i="5"/>
  <c r="S18" i="5"/>
  <c r="M18" i="5" s="1"/>
  <c r="R18" i="5"/>
  <c r="O18" i="5" s="1"/>
  <c r="Q20" i="5"/>
  <c r="R20" i="5"/>
  <c r="O20" i="5" s="1"/>
  <c r="S20" i="5"/>
  <c r="M20" i="5" s="1"/>
  <c r="Q24" i="5"/>
  <c r="R24" i="5"/>
  <c r="O24" i="5" s="1"/>
  <c r="S24" i="5"/>
  <c r="M24" i="5" s="1"/>
  <c r="E8" i="10"/>
  <c r="G8" i="10" s="1"/>
  <c r="N4" i="5"/>
  <c r="H4" i="5"/>
  <c r="Q4" i="5"/>
  <c r="H6" i="5"/>
  <c r="O6" i="5"/>
  <c r="H10" i="5"/>
  <c r="H14" i="5"/>
  <c r="H16" i="5"/>
  <c r="H18" i="5"/>
  <c r="H20" i="5"/>
  <c r="H24" i="5"/>
  <c r="H22" i="5"/>
  <c r="H8" i="5"/>
  <c r="H12" i="5"/>
  <c r="H5" i="5"/>
  <c r="H15" i="5"/>
  <c r="H7" i="5"/>
  <c r="H9" i="5"/>
  <c r="H11" i="5"/>
  <c r="O11" i="5"/>
  <c r="H13" i="5"/>
  <c r="H17" i="5"/>
  <c r="O17" i="5"/>
  <c r="H19" i="5"/>
  <c r="H21" i="5"/>
  <c r="O21" i="5"/>
  <c r="H23" i="5"/>
  <c r="E4" i="5"/>
  <c r="L10" i="5"/>
  <c r="N10" i="5"/>
  <c r="L12" i="5"/>
  <c r="N12" i="5"/>
  <c r="L16" i="5"/>
  <c r="N16" i="5"/>
  <c r="L24" i="5"/>
  <c r="N24" i="5"/>
  <c r="L5" i="5"/>
  <c r="N5" i="5"/>
  <c r="L9" i="5"/>
  <c r="N9" i="5"/>
  <c r="L13" i="5"/>
  <c r="N13" i="5"/>
  <c r="L21" i="5"/>
  <c r="N21" i="5"/>
  <c r="L8" i="5"/>
  <c r="N8" i="5"/>
  <c r="L14" i="5"/>
  <c r="N14" i="5"/>
  <c r="L18" i="5"/>
  <c r="N18" i="5"/>
  <c r="L20" i="5"/>
  <c r="N20" i="5"/>
  <c r="L15" i="5"/>
  <c r="N15" i="5"/>
  <c r="L7" i="5"/>
  <c r="N7" i="5"/>
  <c r="L11" i="5"/>
  <c r="N11" i="5"/>
  <c r="L17" i="5"/>
  <c r="N17" i="5"/>
  <c r="L19" i="5"/>
  <c r="N19" i="5"/>
  <c r="L23" i="5"/>
  <c r="N23" i="5"/>
  <c r="L6" i="5"/>
  <c r="N6" i="5"/>
  <c r="L22" i="5"/>
  <c r="N22" i="5"/>
  <c r="L4" i="5"/>
  <c r="K22" i="5"/>
  <c r="D22" i="5" s="1"/>
  <c r="K16" i="5"/>
  <c r="D16" i="5" s="1"/>
  <c r="K18" i="5"/>
  <c r="D18" i="5" s="1"/>
  <c r="K20" i="5"/>
  <c r="D20" i="5" s="1"/>
  <c r="K17" i="5"/>
  <c r="D17" i="5" s="1"/>
  <c r="K19" i="5"/>
  <c r="D19" i="5" s="1"/>
  <c r="K21" i="5"/>
  <c r="D21" i="5" s="1"/>
  <c r="K23" i="5"/>
  <c r="D23" i="5" s="1"/>
  <c r="E23" i="5"/>
  <c r="C23" i="5"/>
  <c r="K24" i="5"/>
  <c r="D24" i="5" s="1"/>
  <c r="C24" i="5"/>
  <c r="E24" i="5"/>
  <c r="C4" i="5"/>
  <c r="J6" i="5"/>
  <c r="K6" i="5"/>
  <c r="D6" i="5" s="1"/>
  <c r="K13" i="5"/>
  <c r="D13" i="5" s="1"/>
  <c r="K9" i="5"/>
  <c r="D9" i="5" s="1"/>
  <c r="J5" i="5"/>
  <c r="F5" i="5" s="1"/>
  <c r="K5" i="5"/>
  <c r="D5" i="5" s="1"/>
  <c r="J15" i="5"/>
  <c r="F15" i="5" s="1"/>
  <c r="K15" i="5"/>
  <c r="D15" i="5" s="1"/>
  <c r="J7" i="5"/>
  <c r="F7" i="5" s="1"/>
  <c r="K7" i="5"/>
  <c r="D7" i="5" s="1"/>
  <c r="K12" i="5"/>
  <c r="D12" i="5" s="1"/>
  <c r="K8" i="5"/>
  <c r="D8" i="5" s="1"/>
  <c r="K10" i="5"/>
  <c r="D10" i="5" s="1"/>
  <c r="E24" i="10"/>
  <c r="G24" i="10" s="1"/>
  <c r="D24" i="10"/>
  <c r="D23" i="10"/>
  <c r="E23" i="10"/>
  <c r="G23" i="10" s="1"/>
  <c r="E22" i="5"/>
  <c r="C22" i="5"/>
  <c r="E22" i="10"/>
  <c r="G22" i="10" s="1"/>
  <c r="D22" i="10"/>
  <c r="E21" i="10"/>
  <c r="G21" i="10" s="1"/>
  <c r="D21" i="10"/>
  <c r="E21" i="5"/>
  <c r="C21" i="5"/>
  <c r="D20" i="10"/>
  <c r="E20" i="10"/>
  <c r="G20" i="10" s="1"/>
  <c r="J20" i="5"/>
  <c r="F20" i="5" s="1"/>
  <c r="E20" i="5"/>
  <c r="C20" i="5"/>
  <c r="C19" i="5"/>
  <c r="E19" i="5"/>
  <c r="D19" i="10"/>
  <c r="E19" i="10"/>
  <c r="G19" i="10" s="1"/>
  <c r="D18" i="10"/>
  <c r="E18" i="10"/>
  <c r="G18" i="10" s="1"/>
  <c r="C18" i="5"/>
  <c r="E18" i="5"/>
  <c r="D17" i="10"/>
  <c r="E17" i="10"/>
  <c r="G17" i="10" s="1"/>
  <c r="C17" i="5"/>
  <c r="E17" i="5"/>
  <c r="E16" i="10"/>
  <c r="G16" i="10" s="1"/>
  <c r="D16" i="10"/>
  <c r="C16" i="5"/>
  <c r="E16" i="5"/>
  <c r="E11" i="10"/>
  <c r="G11" i="10" s="1"/>
  <c r="D4" i="10"/>
  <c r="E12" i="5"/>
  <c r="C12" i="5"/>
  <c r="E6" i="5"/>
  <c r="F6" i="5"/>
  <c r="C6" i="5"/>
  <c r="E15" i="5"/>
  <c r="C15" i="5"/>
  <c r="E10" i="5"/>
  <c r="C10" i="5"/>
  <c r="E7" i="5"/>
  <c r="C7" i="5"/>
  <c r="E13" i="5"/>
  <c r="C13" i="5"/>
  <c r="E9" i="5"/>
  <c r="C9" i="5"/>
  <c r="E5" i="5"/>
  <c r="C5" i="5"/>
  <c r="E8" i="5"/>
  <c r="C8" i="5"/>
  <c r="E13" i="10"/>
  <c r="G13" i="10" s="1"/>
  <c r="D13" i="10"/>
  <c r="D12" i="10"/>
  <c r="E12" i="10"/>
  <c r="G12" i="10" s="1"/>
  <c r="E14" i="10"/>
  <c r="G14" i="10" s="1"/>
  <c r="D14" i="10"/>
  <c r="E6" i="10"/>
  <c r="G6" i="10" s="1"/>
  <c r="D6" i="10"/>
  <c r="D15" i="10"/>
  <c r="E15" i="10"/>
  <c r="G15" i="10" s="1"/>
  <c r="E5" i="10"/>
  <c r="G5" i="10" s="1"/>
  <c r="D5" i="10"/>
  <c r="E10" i="10"/>
  <c r="G10" i="10" s="1"/>
  <c r="D10" i="10"/>
  <c r="E9" i="10"/>
  <c r="G9" i="10" s="1"/>
  <c r="D9" i="10"/>
  <c r="E7" i="10"/>
  <c r="G7" i="10" s="1"/>
  <c r="D7" i="10"/>
  <c r="C18" i="11" l="1"/>
  <c r="C18" i="12"/>
  <c r="C30" i="11"/>
  <c r="C30" i="12"/>
  <c r="C14" i="11"/>
  <c r="C14" i="12"/>
  <c r="C32" i="12"/>
  <c r="C32" i="11"/>
  <c r="C29" i="12"/>
  <c r="C29" i="11"/>
  <c r="C31" i="11"/>
  <c r="C31" i="12"/>
  <c r="C15" i="11"/>
  <c r="C15" i="12"/>
  <c r="C20" i="12"/>
  <c r="C20" i="11"/>
  <c r="C35" i="11"/>
  <c r="C35" i="12"/>
  <c r="C36" i="12"/>
  <c r="C36" i="11"/>
  <c r="C3" i="11"/>
  <c r="C3" i="12"/>
  <c r="C17" i="12"/>
  <c r="C17" i="11"/>
  <c r="C33" i="12"/>
  <c r="C33" i="11"/>
  <c r="C24" i="12"/>
  <c r="C24" i="11"/>
  <c r="C34" i="11"/>
  <c r="C34" i="12"/>
  <c r="C19" i="11"/>
  <c r="C19" i="12"/>
  <c r="C37" i="12"/>
  <c r="C37" i="11"/>
  <c r="C22" i="11"/>
  <c r="C22" i="12"/>
  <c r="C16" i="12"/>
  <c r="C16" i="11"/>
  <c r="C21" i="12"/>
  <c r="C21" i="11"/>
  <c r="C23" i="11"/>
  <c r="C23" i="12"/>
  <c r="E14" i="12"/>
  <c r="I14" i="12"/>
  <c r="F14" i="12"/>
  <c r="G14" i="12"/>
  <c r="H14" i="12"/>
  <c r="D14" i="12"/>
  <c r="G16" i="12"/>
  <c r="H16" i="12"/>
  <c r="E16" i="12"/>
  <c r="I16" i="12"/>
  <c r="F16" i="12"/>
  <c r="G32" i="12"/>
  <c r="I32" i="11"/>
  <c r="H32" i="12"/>
  <c r="E32" i="12"/>
  <c r="I32" i="12"/>
  <c r="G32" i="11"/>
  <c r="D32" i="12"/>
  <c r="F32" i="11"/>
  <c r="H32" i="11"/>
  <c r="E32" i="11"/>
  <c r="D32" i="11"/>
  <c r="F32" i="12"/>
  <c r="F21" i="12"/>
  <c r="D21" i="12"/>
  <c r="G21" i="12"/>
  <c r="H21" i="12"/>
  <c r="E21" i="12"/>
  <c r="D21" i="11"/>
  <c r="I21" i="12"/>
  <c r="F29" i="12"/>
  <c r="D29" i="12"/>
  <c r="G29" i="12"/>
  <c r="H29" i="12"/>
  <c r="D29" i="11"/>
  <c r="I29" i="12"/>
  <c r="E29" i="12"/>
  <c r="H31" i="12"/>
  <c r="I31" i="11"/>
  <c r="E31" i="11"/>
  <c r="D31" i="11"/>
  <c r="E31" i="12"/>
  <c r="I31" i="12"/>
  <c r="F31" i="12"/>
  <c r="D31" i="12"/>
  <c r="G31" i="11"/>
  <c r="G31" i="12"/>
  <c r="F31" i="11"/>
  <c r="H31" i="11"/>
  <c r="E18" i="12"/>
  <c r="I18" i="12"/>
  <c r="F18" i="12"/>
  <c r="G18" i="12"/>
  <c r="D18" i="11"/>
  <c r="H18" i="12"/>
  <c r="D18" i="12"/>
  <c r="H23" i="12"/>
  <c r="G23" i="11"/>
  <c r="E23" i="12"/>
  <c r="I23" i="12"/>
  <c r="F23" i="12"/>
  <c r="D23" i="12"/>
  <c r="I23" i="11"/>
  <c r="G23" i="12"/>
  <c r="D23" i="11"/>
  <c r="F23" i="11"/>
  <c r="H23" i="11"/>
  <c r="E23" i="11"/>
  <c r="H15" i="12"/>
  <c r="E15" i="12"/>
  <c r="I15" i="12"/>
  <c r="F15" i="12"/>
  <c r="D15" i="12"/>
  <c r="G15" i="12"/>
  <c r="E30" i="12"/>
  <c r="I30" i="12"/>
  <c r="I30" i="11"/>
  <c r="F30" i="12"/>
  <c r="G30" i="12"/>
  <c r="G30" i="11"/>
  <c r="F30" i="11"/>
  <c r="H30" i="12"/>
  <c r="D30" i="12"/>
  <c r="H30" i="11"/>
  <c r="E30" i="11"/>
  <c r="D30" i="11"/>
  <c r="G20" i="12"/>
  <c r="H20" i="12"/>
  <c r="E20" i="12"/>
  <c r="I20" i="12"/>
  <c r="F20" i="12"/>
  <c r="F20" i="11"/>
  <c r="E20" i="11"/>
  <c r="G20" i="11"/>
  <c r="D20" i="12"/>
  <c r="H20" i="11"/>
  <c r="I20" i="11"/>
  <c r="D20" i="11"/>
  <c r="H35" i="12"/>
  <c r="I35" i="11"/>
  <c r="E35" i="11"/>
  <c r="E35" i="12"/>
  <c r="I35" i="12"/>
  <c r="F35" i="12"/>
  <c r="D35" i="12"/>
  <c r="G35" i="11"/>
  <c r="D35" i="11"/>
  <c r="G35" i="12"/>
  <c r="F35" i="11"/>
  <c r="H35" i="11"/>
  <c r="G36" i="12"/>
  <c r="I36" i="11"/>
  <c r="H36" i="12"/>
  <c r="E36" i="12"/>
  <c r="I36" i="12"/>
  <c r="G36" i="11"/>
  <c r="F36" i="12"/>
  <c r="F36" i="11"/>
  <c r="H36" i="11"/>
  <c r="D36" i="11"/>
  <c r="D36" i="12"/>
  <c r="E36" i="11"/>
  <c r="H3" i="12"/>
  <c r="E3" i="12"/>
  <c r="I3" i="12"/>
  <c r="F3" i="12"/>
  <c r="D3" i="12"/>
  <c r="G3" i="12"/>
  <c r="F17" i="12"/>
  <c r="D17" i="12"/>
  <c r="G17" i="12"/>
  <c r="H17" i="12"/>
  <c r="E17" i="12"/>
  <c r="I17" i="12"/>
  <c r="F33" i="12"/>
  <c r="D33" i="12"/>
  <c r="I33" i="11"/>
  <c r="D33" i="11"/>
  <c r="G33" i="12"/>
  <c r="H33" i="12"/>
  <c r="G33" i="11"/>
  <c r="E33" i="11"/>
  <c r="E33" i="12"/>
  <c r="I33" i="12"/>
  <c r="F33" i="11"/>
  <c r="H33" i="11"/>
  <c r="G24" i="12"/>
  <c r="H24" i="12"/>
  <c r="E24" i="12"/>
  <c r="I24" i="12"/>
  <c r="D24" i="12"/>
  <c r="F24" i="12"/>
  <c r="D24" i="11"/>
  <c r="E34" i="12"/>
  <c r="I34" i="12"/>
  <c r="I34" i="11"/>
  <c r="F34" i="12"/>
  <c r="G34" i="12"/>
  <c r="G34" i="11"/>
  <c r="F34" i="11"/>
  <c r="E34" i="11"/>
  <c r="D34" i="11"/>
  <c r="H34" i="11"/>
  <c r="H34" i="12"/>
  <c r="D34" i="12"/>
  <c r="H19" i="12"/>
  <c r="F19" i="11"/>
  <c r="E19" i="12"/>
  <c r="I19" i="12"/>
  <c r="F19" i="12"/>
  <c r="D19" i="12"/>
  <c r="H19" i="11"/>
  <c r="E19" i="11"/>
  <c r="G19" i="11"/>
  <c r="G19" i="12"/>
  <c r="I19" i="11"/>
  <c r="D19" i="11"/>
  <c r="F37" i="12"/>
  <c r="D37" i="12"/>
  <c r="I37" i="11"/>
  <c r="G37" i="12"/>
  <c r="H37" i="12"/>
  <c r="G37" i="11"/>
  <c r="E37" i="11"/>
  <c r="D37" i="11"/>
  <c r="E37" i="12"/>
  <c r="I37" i="12"/>
  <c r="F37" i="11"/>
  <c r="H37" i="11"/>
  <c r="E22" i="12"/>
  <c r="I22" i="12"/>
  <c r="G22" i="11"/>
  <c r="E22" i="11"/>
  <c r="F22" i="12"/>
  <c r="G22" i="12"/>
  <c r="I22" i="11"/>
  <c r="D22" i="11"/>
  <c r="H22" i="11"/>
  <c r="D22" i="12"/>
  <c r="H22" i="12"/>
  <c r="F22" i="11"/>
  <c r="F3" i="11"/>
  <c r="G3" i="11"/>
  <c r="H3" i="11"/>
  <c r="E3" i="11"/>
  <c r="I3" i="11"/>
  <c r="F17" i="11"/>
  <c r="G17" i="11"/>
  <c r="H17" i="11"/>
  <c r="E17" i="11"/>
  <c r="I17" i="11"/>
  <c r="F24" i="11"/>
  <c r="G24" i="11"/>
  <c r="E24" i="11"/>
  <c r="H24" i="11"/>
  <c r="I24" i="11"/>
  <c r="H40" i="10"/>
  <c r="F40" i="10" s="1"/>
  <c r="F14" i="11"/>
  <c r="G14" i="11"/>
  <c r="H14" i="11"/>
  <c r="E14" i="11"/>
  <c r="I14" i="11"/>
  <c r="F16" i="11"/>
  <c r="G16" i="11"/>
  <c r="E16" i="11"/>
  <c r="H16" i="11"/>
  <c r="I16" i="11"/>
  <c r="F21" i="11"/>
  <c r="G21" i="11"/>
  <c r="H21" i="11"/>
  <c r="E21" i="11"/>
  <c r="I21" i="11"/>
  <c r="G29" i="11"/>
  <c r="E29" i="11"/>
  <c r="H29" i="11"/>
  <c r="F29" i="11"/>
  <c r="I29" i="11"/>
  <c r="F18" i="11"/>
  <c r="H18" i="11"/>
  <c r="E18" i="11"/>
  <c r="I18" i="11"/>
  <c r="F15" i="11"/>
  <c r="G15" i="11"/>
  <c r="H15" i="11"/>
  <c r="E15" i="11"/>
  <c r="I15" i="11"/>
  <c r="G40" i="10"/>
  <c r="E40" i="10" s="1"/>
  <c r="D15" i="11"/>
  <c r="D3" i="11"/>
  <c r="D17" i="11"/>
  <c r="D16" i="11"/>
  <c r="D14" i="11"/>
  <c r="J11" i="5"/>
  <c r="F11" i="5" s="1"/>
  <c r="K11" i="5"/>
  <c r="D11" i="5" s="1"/>
  <c r="K14" i="5"/>
  <c r="D14" i="5" s="1"/>
  <c r="E11" i="5"/>
  <c r="C11" i="5"/>
  <c r="E14" i="5"/>
  <c r="C14" i="5"/>
  <c r="R10" i="5" l="1"/>
  <c r="O10" i="5" s="1"/>
  <c r="R9" i="5"/>
  <c r="O9" i="5" s="1"/>
  <c r="R12" i="5"/>
  <c r="O12" i="5" s="1"/>
  <c r="R8" i="5"/>
  <c r="O8" i="5" s="1"/>
  <c r="G18" i="11" s="1"/>
  <c r="J24" i="5"/>
  <c r="J16" i="5"/>
  <c r="F16" i="5" s="1"/>
  <c r="J12" i="5"/>
  <c r="F12" i="5" s="1"/>
  <c r="J8" i="5"/>
  <c r="F8" i="5" s="1"/>
  <c r="J25" i="5"/>
  <c r="J13" i="5"/>
  <c r="F13" i="5" s="1"/>
  <c r="J31" i="5"/>
  <c r="J23" i="5"/>
  <c r="F23" i="5" s="1"/>
  <c r="J19" i="5"/>
  <c r="F19" i="5" s="1"/>
  <c r="J21" i="5"/>
  <c r="F21" i="5" s="1"/>
  <c r="J9" i="5"/>
  <c r="F9" i="5" s="1"/>
  <c r="J26" i="5"/>
  <c r="J22" i="5"/>
  <c r="F22" i="5" s="1"/>
  <c r="J18" i="5"/>
  <c r="F18" i="5" s="1"/>
  <c r="J14" i="5"/>
  <c r="F14" i="5" s="1"/>
  <c r="J10" i="5"/>
  <c r="F10" i="5" s="1"/>
  <c r="J17" i="5"/>
  <c r="F17" i="5" s="1"/>
  <c r="F4" i="5"/>
</calcChain>
</file>

<file path=xl/sharedStrings.xml><?xml version="1.0" encoding="utf-8"?>
<sst xmlns="http://schemas.openxmlformats.org/spreadsheetml/2006/main" count="606" uniqueCount="273">
  <si>
    <t>成長の記録　プロフィール</t>
    <rPh sb="0" eb="2">
      <t>セイチョウ</t>
    </rPh>
    <rPh sb="3" eb="5">
      <t>キロク</t>
    </rPh>
    <phoneticPr fontId="1"/>
  </si>
  <si>
    <t>記入日</t>
    <rPh sb="0" eb="2">
      <t>キニュウ</t>
    </rPh>
    <rPh sb="2" eb="3">
      <t>ビ</t>
    </rPh>
    <phoneticPr fontId="1"/>
  </si>
  <si>
    <t>生年月日</t>
    <rPh sb="0" eb="2">
      <t>セイネン</t>
    </rPh>
    <rPh sb="2" eb="4">
      <t>ガッピ</t>
    </rPh>
    <phoneticPr fontId="1"/>
  </si>
  <si>
    <t>年齢</t>
    <rPh sb="0" eb="2">
      <t>ネンレイ</t>
    </rPh>
    <phoneticPr fontId="1"/>
  </si>
  <si>
    <t>年</t>
    <rPh sb="0" eb="1">
      <t>ネン</t>
    </rPh>
    <phoneticPr fontId="1"/>
  </si>
  <si>
    <t>月</t>
    <rPh sb="0" eb="1">
      <t>ツキ</t>
    </rPh>
    <phoneticPr fontId="1"/>
  </si>
  <si>
    <t>日</t>
    <rPh sb="0" eb="1">
      <t>ヒ</t>
    </rPh>
    <phoneticPr fontId="1"/>
  </si>
  <si>
    <t>男・女</t>
    <rPh sb="0" eb="1">
      <t>オトコ</t>
    </rPh>
    <rPh sb="2" eb="3">
      <t>オンナ</t>
    </rPh>
    <phoneticPr fontId="1"/>
  </si>
  <si>
    <t>児童生徒名：</t>
    <phoneticPr fontId="1"/>
  </si>
  <si>
    <t>性別：</t>
    <rPh sb="0" eb="2">
      <t>セイベツ</t>
    </rPh>
    <phoneticPr fontId="1"/>
  </si>
  <si>
    <t>記入者：</t>
    <rPh sb="0" eb="2">
      <t>キニュウ</t>
    </rPh>
    <rPh sb="2" eb="3">
      <t>シャ</t>
    </rPh>
    <phoneticPr fontId="1"/>
  </si>
  <si>
    <t>番号</t>
    <rPh sb="0" eb="2">
      <t>バンゴウ</t>
    </rPh>
    <phoneticPr fontId="1"/>
  </si>
  <si>
    <t>領域</t>
    <rPh sb="0" eb="2">
      <t>リョウイキ</t>
    </rPh>
    <phoneticPr fontId="1"/>
  </si>
  <si>
    <t>小領域</t>
    <rPh sb="0" eb="1">
      <t>ショウ</t>
    </rPh>
    <rPh sb="1" eb="3">
      <t>リョウイキ</t>
    </rPh>
    <phoneticPr fontId="1"/>
  </si>
  <si>
    <t>段階</t>
    <rPh sb="0" eb="2">
      <t>ダンカイ</t>
    </rPh>
    <phoneticPr fontId="1"/>
  </si>
  <si>
    <t>項目</t>
    <rPh sb="0" eb="2">
      <t>コウモク</t>
    </rPh>
    <phoneticPr fontId="1"/>
  </si>
  <si>
    <t>支援されて
できる</t>
    <rPh sb="0" eb="2">
      <t>シエン</t>
    </rPh>
    <phoneticPr fontId="1"/>
  </si>
  <si>
    <t>〇が付いたところに１～３表示</t>
    <rPh sb="2" eb="3">
      <t>ツ</t>
    </rPh>
    <rPh sb="12" eb="14">
      <t>ヒョウジ</t>
    </rPh>
    <phoneticPr fontId="1"/>
  </si>
  <si>
    <t>sum</t>
    <phoneticPr fontId="1"/>
  </si>
  <si>
    <t>次の目標</t>
    <rPh sb="0" eb="1">
      <t>ツギ</t>
    </rPh>
    <rPh sb="2" eb="4">
      <t>モクヒョウ</t>
    </rPh>
    <phoneticPr fontId="1"/>
  </si>
  <si>
    <t>a</t>
    <phoneticPr fontId="1"/>
  </si>
  <si>
    <t>b</t>
    <phoneticPr fontId="1"/>
  </si>
  <si>
    <t>できない</t>
    <phoneticPr fontId="1"/>
  </si>
  <si>
    <t>達成済み</t>
    <rPh sb="0" eb="2">
      <t>タッセイ</t>
    </rPh>
    <rPh sb="2" eb="3">
      <t>スミ</t>
    </rPh>
    <phoneticPr fontId="1"/>
  </si>
  <si>
    <t>項目</t>
    <phoneticPr fontId="1"/>
  </si>
  <si>
    <t>・ 「成長の記録試用版－２００９－」は、以下のように３部構成になっています。</t>
  </si>
  <si>
    <t>「プレ成長の記録（Ａ－１『自閉症』Ｉ－１『知的障がい』）」</t>
  </si>
  <si>
    <t>「成長の記録」</t>
  </si>
  <si>
    <t>「ポスト成長の記録」</t>
  </si>
  <si>
    <t>・ 観察後、以下のように実態に合わせて、それぞれの成長の記録の項目の一つ一つを</t>
  </si>
  <si>
    <t>読み、記入欄の当てはまる箇所に○をつけていきます。</t>
  </si>
  <si>
    <t>・ 小学部入学児童については、その実態にあわせて「プレＡ－１」、あるいは「プレ</t>
  </si>
  <si>
    <t>Ｉ－１」の最初の項目からチェックを開始します。「プレＡ－１」、あるいは「プレ</t>
  </si>
  <si>
    <t>Ｉ－１」のすべての項目をチェックした結果、ほとんどの項目をクリアしている場</t>
  </si>
  <si>
    <t>合は、「成長の記録」のチェックに進みます。</t>
  </si>
  <si>
    <t>・ 中学部、あるいは高等部からの入学生徒については、「成長の記録」の最初の項目</t>
  </si>
  <si>
    <t>からチェックを開始します。「成長の記録」のすべての項目をチェックした結果、</t>
  </si>
  <si>
    <t>ほとんどの項目をクリアしている場合は、「ポスト成長の記録」のチェックに進み</t>
  </si>
  <si>
    <t>ます。</t>
  </si>
  <si>
    <t>・ 記入欄には、それぞれの項目について「できない」「支援されてできる」「自分でで</t>
  </si>
  <si>
    <t>きる」の3 段階があります。</t>
  </si>
  <si>
    <t>・ 「できない」は、全くできないことです。</t>
  </si>
  <si>
    <t>・ 「支援されてできる」は、少しでも指導者が支援すればできることです。一部でき</t>
  </si>
  <si>
    <t>てもほとんどできてほんの少しだけの支援であってもすべて、少しでも支援の手が</t>
  </si>
  <si>
    <t>必要な場合はこれに当てはまります。</t>
  </si>
  <si>
    <t>・ 「自分でできる」は、完全にひとりでできることです。どの場所でもどの場面でも、</t>
  </si>
  <si>
    <t>支援なしで、ひとりでできる場合はこれに当てはまります。</t>
  </si>
  <si>
    <t>・ 各項目の一つ一つに解説文をつけていますので、それを読んで参考にしていただき</t>
  </si>
  <si>
    <t>当てはまる個所に○を記入していきます。</t>
  </si>
  <si>
    <t>※第Ⅱ章「成長の記録試用版—２００９—」の活用マニュアル抜粋</t>
    <rPh sb="1" eb="2">
      <t>ダイ</t>
    </rPh>
    <rPh sb="3" eb="4">
      <t>ショウ</t>
    </rPh>
    <rPh sb="5" eb="7">
      <t>セイチョウ</t>
    </rPh>
    <rPh sb="8" eb="10">
      <t>キロク</t>
    </rPh>
    <rPh sb="10" eb="13">
      <t>シヨウバン</t>
    </rPh>
    <rPh sb="21" eb="23">
      <t>カツヨウ</t>
    </rPh>
    <rPh sb="28" eb="30">
      <t>バッスイ</t>
    </rPh>
    <phoneticPr fontId="1"/>
  </si>
  <si>
    <t>個指</t>
    <rPh sb="0" eb="1">
      <t>コ</t>
    </rPh>
    <rPh sb="1" eb="2">
      <t>ユビ</t>
    </rPh>
    <phoneticPr fontId="1"/>
  </si>
  <si>
    <t>日常生活</t>
    <rPh sb="0" eb="2">
      <t>ニチジョウ</t>
    </rPh>
    <rPh sb="2" eb="4">
      <t>セイカツ</t>
    </rPh>
    <phoneticPr fontId="1"/>
  </si>
  <si>
    <t>次の目標の項目</t>
    <rPh sb="0" eb="1">
      <t>ツギ</t>
    </rPh>
    <rPh sb="2" eb="4">
      <t>モクヒョウ</t>
    </rPh>
    <rPh sb="5" eb="7">
      <t>コウモク</t>
    </rPh>
    <phoneticPr fontId="1"/>
  </si>
  <si>
    <t>支援 or できない</t>
    <phoneticPr fontId="1"/>
  </si>
  <si>
    <t>想定年齢</t>
    <rPh sb="0" eb="2">
      <t>ソウテイ</t>
    </rPh>
    <rPh sb="2" eb="4">
      <t>ネンレイ</t>
    </rPh>
    <phoneticPr fontId="1"/>
  </si>
  <si>
    <t>目標</t>
    <rPh sb="0" eb="2">
      <t>モクヒョウ</t>
    </rPh>
    <phoneticPr fontId="1"/>
  </si>
  <si>
    <t>支援・できない</t>
    <rPh sb="0" eb="2">
      <t>シエン</t>
    </rPh>
    <phoneticPr fontId="1"/>
  </si>
  <si>
    <t>できている</t>
    <phoneticPr fontId="1"/>
  </si>
  <si>
    <t>できない</t>
    <phoneticPr fontId="1"/>
  </si>
  <si>
    <t>あいさつ</t>
    <phoneticPr fontId="1"/>
  </si>
  <si>
    <t>「Ⅳー２節　プレ成長の記録　Aー１項目表」</t>
    <phoneticPr fontId="1"/>
  </si>
  <si>
    <t>次の目標</t>
    <phoneticPr fontId="1"/>
  </si>
  <si>
    <t>できている項目</t>
    <rPh sb="5" eb="7">
      <t>コウモク</t>
    </rPh>
    <phoneticPr fontId="1"/>
  </si>
  <si>
    <r>
      <t>想定年齢</t>
    </r>
    <r>
      <rPr>
        <sz val="6"/>
        <color theme="1"/>
        <rFont val="游ゴシック"/>
        <family val="3"/>
        <charset val="128"/>
        <scheme val="minor"/>
      </rPr>
      <t>（小数点第１位以下を切り上げ）</t>
    </r>
    <rPh sb="0" eb="2">
      <t>ソウテイ</t>
    </rPh>
    <rPh sb="2" eb="4">
      <t>ネンレイ</t>
    </rPh>
    <rPh sb="5" eb="7">
      <t>ショウスウ</t>
    </rPh>
    <rPh sb="7" eb="8">
      <t>テン</t>
    </rPh>
    <rPh sb="8" eb="9">
      <t>ダイ</t>
    </rPh>
    <rPh sb="10" eb="11">
      <t>イ</t>
    </rPh>
    <rPh sb="11" eb="13">
      <t>イカ</t>
    </rPh>
    <rPh sb="14" eb="15">
      <t>キ</t>
    </rPh>
    <rPh sb="16" eb="17">
      <t>ア</t>
    </rPh>
    <phoneticPr fontId="1"/>
  </si>
  <si>
    <t>短or中or長</t>
    <rPh sb="0" eb="1">
      <t>タン</t>
    </rPh>
    <rPh sb="3" eb="4">
      <t>ジュウ</t>
    </rPh>
    <rPh sb="6" eb="7">
      <t>チョウ</t>
    </rPh>
    <phoneticPr fontId="1"/>
  </si>
  <si>
    <t>〇のsum</t>
    <phoneticPr fontId="1"/>
  </si>
  <si>
    <t>「Ⅳー４節　ポスト成長の記録」</t>
    <rPh sb="4" eb="5">
      <t>セツ</t>
    </rPh>
    <rPh sb="9" eb="11">
      <t>セイチョウ</t>
    </rPh>
    <rPh sb="12" eb="14">
      <t>キロク</t>
    </rPh>
    <phoneticPr fontId="1"/>
  </si>
  <si>
    <t>自分でできる</t>
    <rPh sb="0" eb="2">
      <t>ジブン</t>
    </rPh>
    <phoneticPr fontId="1"/>
  </si>
  <si>
    <t>寒暖に応じて衣服の調節ができる</t>
    <phoneticPr fontId="1"/>
  </si>
  <si>
    <t>場に応じた適切な服装を選ぶことができる</t>
    <rPh sb="0" eb="1">
      <t>バ</t>
    </rPh>
    <rPh sb="2" eb="3">
      <t>オウ</t>
    </rPh>
    <rPh sb="5" eb="7">
      <t>テキセツ</t>
    </rPh>
    <rPh sb="8" eb="10">
      <t>フクソウ</t>
    </rPh>
    <rPh sb="11" eb="12">
      <t>エラ</t>
    </rPh>
    <phoneticPr fontId="1"/>
  </si>
  <si>
    <t>普段からちり紙ハンカチを携行する</t>
    <rPh sb="0" eb="2">
      <t>フダン</t>
    </rPh>
    <rPh sb="6" eb="7">
      <t>ガミ</t>
    </rPh>
    <rPh sb="12" eb="14">
      <t>ケイコウ</t>
    </rPh>
    <phoneticPr fontId="1"/>
  </si>
  <si>
    <t>場に応じた清潔な靴を履くことができる</t>
    <rPh sb="0" eb="1">
      <t>バ</t>
    </rPh>
    <rPh sb="2" eb="3">
      <t>オウ</t>
    </rPh>
    <rPh sb="5" eb="7">
      <t>セイケツ</t>
    </rPh>
    <rPh sb="8" eb="9">
      <t>クツ</t>
    </rPh>
    <rPh sb="10" eb="11">
      <t>ハ</t>
    </rPh>
    <phoneticPr fontId="1"/>
  </si>
  <si>
    <t>体にあった服装を身に付ける</t>
    <phoneticPr fontId="1"/>
  </si>
  <si>
    <t>洗いざらしの着回した服装を避ける</t>
    <rPh sb="0" eb="1">
      <t>アラ</t>
    </rPh>
    <rPh sb="6" eb="8">
      <t>キマワ</t>
    </rPh>
    <rPh sb="10" eb="12">
      <t>フクソウ</t>
    </rPh>
    <rPh sb="13" eb="14">
      <t>サ</t>
    </rPh>
    <phoneticPr fontId="1"/>
  </si>
  <si>
    <t>効率よく短時間で配食できる</t>
    <phoneticPr fontId="1"/>
  </si>
  <si>
    <t>食事のマナーを守って食べることができる</t>
    <rPh sb="0" eb="2">
      <t>ショクジ</t>
    </rPh>
    <rPh sb="7" eb="8">
      <t>マモ</t>
    </rPh>
    <rPh sb="10" eb="11">
      <t>タ</t>
    </rPh>
    <phoneticPr fontId="1"/>
  </si>
  <si>
    <t>パン・牛乳・副食を順序よく食べる</t>
    <phoneticPr fontId="1"/>
  </si>
  <si>
    <t>床の汚れを始末できる</t>
    <phoneticPr fontId="1"/>
  </si>
  <si>
    <t>排泄を失敗した時は自分で処理し、汚れ物を洗うことができる</t>
    <phoneticPr fontId="1"/>
  </si>
  <si>
    <t>うがいが適切にできる</t>
    <phoneticPr fontId="1"/>
  </si>
  <si>
    <t>両手でちり紙を鼻にあてて拭くことができる</t>
    <phoneticPr fontId="1"/>
  </si>
  <si>
    <t>洗顔が適切にできる</t>
    <phoneticPr fontId="1"/>
  </si>
  <si>
    <t>つめを自分で切ることができる</t>
    <phoneticPr fontId="1"/>
  </si>
  <si>
    <t>ひとりで正しく入浴できる</t>
    <phoneticPr fontId="1"/>
  </si>
  <si>
    <t>色々と工夫をしながら遊ぶことができる</t>
    <phoneticPr fontId="1"/>
  </si>
  <si>
    <t>余暇の利用ができる</t>
    <phoneticPr fontId="1"/>
  </si>
  <si>
    <t>夜遊びせず、計画を立てて遊ぶことができる</t>
    <phoneticPr fontId="1"/>
  </si>
  <si>
    <t>係りの仕事を確実に行うことができる</t>
    <phoneticPr fontId="1"/>
  </si>
  <si>
    <t>自分の係りの仕事が終わったら、他人の仕事も手伝うことができる</t>
    <phoneticPr fontId="1"/>
  </si>
  <si>
    <t>配膳や後片付け等、食事の手伝いが自主的にできる</t>
    <phoneticPr fontId="1"/>
  </si>
  <si>
    <t>家事全般の手伝いが自主的にできる</t>
    <phoneticPr fontId="1"/>
  </si>
  <si>
    <t>訪問時には自分からあいさつができる</t>
    <phoneticPr fontId="1"/>
  </si>
  <si>
    <t>来訪者に対して自分の方からあいさつできる</t>
    <phoneticPr fontId="1"/>
  </si>
  <si>
    <t>他人の物を利用する時には許可をもらう</t>
    <phoneticPr fontId="1"/>
  </si>
  <si>
    <t>声量への注意ができる</t>
    <phoneticPr fontId="1"/>
  </si>
  <si>
    <t>共同で使用する物は後の人が気持ちよく使用できるように処置できる</t>
    <phoneticPr fontId="1"/>
  </si>
  <si>
    <t>校時や約束の時間がわかり、時間を守って行動する</t>
    <phoneticPr fontId="1"/>
  </si>
  <si>
    <t>時計が読める</t>
    <phoneticPr fontId="1"/>
  </si>
  <si>
    <t>今年が何年かわかる</t>
    <phoneticPr fontId="1"/>
  </si>
  <si>
    <t>乗車マナーを守って利用できる</t>
    <phoneticPr fontId="1"/>
  </si>
  <si>
    <t>回数券、定期券の意味がわかり利用できる</t>
    <phoneticPr fontId="1"/>
  </si>
  <si>
    <t>時刻表を読むことができ利用できる</t>
    <phoneticPr fontId="1"/>
  </si>
  <si>
    <t>信号機のない所は左右を確認して渡る</t>
    <phoneticPr fontId="1"/>
  </si>
  <si>
    <t>線路上には入らない</t>
    <phoneticPr fontId="1"/>
  </si>
  <si>
    <t>警報機や遮断機のない所は、線路の手前の安全な場所で待つ</t>
    <phoneticPr fontId="1"/>
  </si>
  <si>
    <t>車道、歩道、自転車道の区別ができ、きまりを守って利用できる</t>
    <phoneticPr fontId="1"/>
  </si>
  <si>
    <t>下車時には、左右の確認をして降りる</t>
    <phoneticPr fontId="1"/>
  </si>
  <si>
    <t>スピードを出しすぎない</t>
    <phoneticPr fontId="1"/>
  </si>
  <si>
    <t>道路の左端を走る</t>
    <phoneticPr fontId="1"/>
  </si>
  <si>
    <t>ガスの栓、マッチ、刃物等の危険な物にむやみに触れない</t>
    <phoneticPr fontId="1"/>
  </si>
  <si>
    <t>道具の安全な使用法がわかる</t>
    <phoneticPr fontId="1"/>
  </si>
  <si>
    <t>誤って物を壊した場合は、先生に報告できる</t>
    <phoneticPr fontId="1"/>
  </si>
  <si>
    <t>色々な品物の中から自分の欲しい商品を選ぶことができる</t>
    <phoneticPr fontId="1"/>
  </si>
  <si>
    <t>予算内で買い物できる</t>
  </si>
  <si>
    <t>効率よく買い物できる</t>
    <phoneticPr fontId="1"/>
  </si>
  <si>
    <t>簡単なおつりの計算ができる</t>
    <phoneticPr fontId="1"/>
  </si>
  <si>
    <t>レシートの意味がわかり、その内容を把握できる</t>
    <phoneticPr fontId="1"/>
  </si>
  <si>
    <t>硬貨や紙幣を効率よく使用できる</t>
    <phoneticPr fontId="1"/>
  </si>
  <si>
    <t>こづかいを大切にする</t>
    <phoneticPr fontId="1"/>
  </si>
  <si>
    <t>こづかい帳をつける</t>
    <phoneticPr fontId="1"/>
  </si>
  <si>
    <t>貯金通帳の利用ができる</t>
    <phoneticPr fontId="1"/>
  </si>
  <si>
    <t>後始末をきちんとし、所定の場所に返すことができる</t>
    <phoneticPr fontId="1"/>
  </si>
  <si>
    <t>破損、紛失した時には報告する</t>
    <phoneticPr fontId="1"/>
  </si>
  <si>
    <t>健康診断で異常があれば、進んで治療、矯正を受ける</t>
    <phoneticPr fontId="1"/>
  </si>
  <si>
    <t>病気に対する予防の仕方が大体わかる</t>
    <phoneticPr fontId="1"/>
  </si>
  <si>
    <t>食事では健康を保つため、偏食せず適量を心がける</t>
    <phoneticPr fontId="1"/>
  </si>
  <si>
    <t>規則正しい生活ができる。</t>
    <phoneticPr fontId="1"/>
  </si>
  <si>
    <t>髪、ひげ、化粧等、年齢相応の身だしなみを意識して整えることができる</t>
    <phoneticPr fontId="1"/>
  </si>
  <si>
    <t>身近な大人に援助や相談を求めることができる</t>
    <phoneticPr fontId="1"/>
  </si>
  <si>
    <t>マスコミから情報を得ることができる</t>
    <phoneticPr fontId="1"/>
  </si>
  <si>
    <t>携帯電話を適切にかけることができる</t>
    <phoneticPr fontId="1"/>
  </si>
  <si>
    <t>携帯電話を適切に利用できる</t>
    <phoneticPr fontId="1"/>
  </si>
  <si>
    <t>パソコンを適切に利用できる</t>
    <phoneticPr fontId="1"/>
  </si>
  <si>
    <t>相手の表情やジェスチャーや声の調子等で、場の雰囲気を感じその意味を感じ取ることができる</t>
    <phoneticPr fontId="1"/>
  </si>
  <si>
    <t>意思表示ができる</t>
    <phoneticPr fontId="1"/>
  </si>
  <si>
    <t>相手や場に応じた会話ができる</t>
    <phoneticPr fontId="1"/>
  </si>
  <si>
    <t>過度に話しかけず、休み時間に適度な会話ができる</t>
    <phoneticPr fontId="1"/>
  </si>
  <si>
    <t>友達の手伝いを受けたり友達の仕事を手伝ったりして協力し合える</t>
    <phoneticPr fontId="1"/>
  </si>
  <si>
    <t>仕事場での規則が理解できる</t>
    <phoneticPr fontId="1"/>
  </si>
  <si>
    <t>就労意欲を持っている</t>
    <phoneticPr fontId="1"/>
  </si>
  <si>
    <t>仕事を最後までやり遂げようとする意識が高い</t>
    <phoneticPr fontId="1"/>
  </si>
  <si>
    <t>欠勤、遅刻等を適宜連絡できる</t>
    <phoneticPr fontId="1"/>
  </si>
  <si>
    <t>着替え</t>
    <rPh sb="0" eb="2">
      <t>キガ</t>
    </rPh>
    <phoneticPr fontId="1"/>
  </si>
  <si>
    <t>衣服の着脱</t>
    <rPh sb="0" eb="2">
      <t>イフク</t>
    </rPh>
    <rPh sb="3" eb="5">
      <t>チャクダツ</t>
    </rPh>
    <phoneticPr fontId="1"/>
  </si>
  <si>
    <t>身だしなみ</t>
    <rPh sb="0" eb="1">
      <t>ミ</t>
    </rPh>
    <phoneticPr fontId="1"/>
  </si>
  <si>
    <t>食事・給食</t>
    <rPh sb="0" eb="2">
      <t>ショクジ</t>
    </rPh>
    <rPh sb="3" eb="5">
      <t>キュウショク</t>
    </rPh>
    <phoneticPr fontId="1"/>
  </si>
  <si>
    <t>配膳</t>
    <rPh sb="0" eb="2">
      <t>ハイゼン</t>
    </rPh>
    <phoneticPr fontId="1"/>
  </si>
  <si>
    <t>食事中</t>
    <rPh sb="0" eb="2">
      <t>ショクジ</t>
    </rPh>
    <rPh sb="2" eb="3">
      <t>チュウ</t>
    </rPh>
    <phoneticPr fontId="1"/>
  </si>
  <si>
    <t>片付け</t>
    <rPh sb="0" eb="2">
      <t>カタヅ</t>
    </rPh>
    <phoneticPr fontId="1"/>
  </si>
  <si>
    <t>排泄</t>
    <rPh sb="0" eb="2">
      <t>ハイセツ</t>
    </rPh>
    <phoneticPr fontId="1"/>
  </si>
  <si>
    <t>清潔</t>
    <rPh sb="0" eb="2">
      <t>セイケツ</t>
    </rPh>
    <phoneticPr fontId="1"/>
  </si>
  <si>
    <t>からだ</t>
    <phoneticPr fontId="1"/>
  </si>
  <si>
    <t>あそび</t>
    <phoneticPr fontId="1"/>
  </si>
  <si>
    <t>係と当番</t>
    <rPh sb="0" eb="1">
      <t>カカリ</t>
    </rPh>
    <rPh sb="2" eb="4">
      <t>トウバン</t>
    </rPh>
    <phoneticPr fontId="1"/>
  </si>
  <si>
    <t>手伝い</t>
    <rPh sb="0" eb="2">
      <t>テツダ</t>
    </rPh>
    <phoneticPr fontId="1"/>
  </si>
  <si>
    <t>社会性</t>
    <rPh sb="0" eb="3">
      <t>シャカイセイ</t>
    </rPh>
    <phoneticPr fontId="1"/>
  </si>
  <si>
    <t>他人への思いやり</t>
    <rPh sb="0" eb="2">
      <t>タニン</t>
    </rPh>
    <rPh sb="4" eb="5">
      <t>オモ</t>
    </rPh>
    <phoneticPr fontId="1"/>
  </si>
  <si>
    <t>時間</t>
    <rPh sb="0" eb="2">
      <t>ジカン</t>
    </rPh>
    <phoneticPr fontId="1"/>
  </si>
  <si>
    <t>生活</t>
    <rPh sb="0" eb="2">
      <t>セイカツ</t>
    </rPh>
    <phoneticPr fontId="1"/>
  </si>
  <si>
    <t>登下校</t>
    <rPh sb="0" eb="3">
      <t>トウゲコウ</t>
    </rPh>
    <phoneticPr fontId="1"/>
  </si>
  <si>
    <t>こよみ</t>
    <phoneticPr fontId="1"/>
  </si>
  <si>
    <t>通学路</t>
    <rPh sb="0" eb="3">
      <t>ツウガクロ</t>
    </rPh>
    <phoneticPr fontId="1"/>
  </si>
  <si>
    <t>通学路・乗り物</t>
    <rPh sb="0" eb="3">
      <t>ツウガクロ</t>
    </rPh>
    <rPh sb="4" eb="5">
      <t>ノ</t>
    </rPh>
    <rPh sb="6" eb="7">
      <t>モノ</t>
    </rPh>
    <phoneticPr fontId="1"/>
  </si>
  <si>
    <t>踏切</t>
    <rPh sb="0" eb="2">
      <t>フミキリ</t>
    </rPh>
    <phoneticPr fontId="1"/>
  </si>
  <si>
    <t>標識</t>
    <rPh sb="0" eb="2">
      <t>ヒョウシキ</t>
    </rPh>
    <phoneticPr fontId="1"/>
  </si>
  <si>
    <t>交通</t>
    <rPh sb="0" eb="2">
      <t>コウツウ</t>
    </rPh>
    <phoneticPr fontId="1"/>
  </si>
  <si>
    <t>自転車</t>
    <rPh sb="0" eb="3">
      <t>ジテンシャ</t>
    </rPh>
    <phoneticPr fontId="1"/>
  </si>
  <si>
    <t>安全</t>
    <rPh sb="0" eb="2">
      <t>アンゼン</t>
    </rPh>
    <phoneticPr fontId="1"/>
  </si>
  <si>
    <t>物扱い</t>
    <rPh sb="0" eb="1">
      <t>モノ</t>
    </rPh>
    <rPh sb="1" eb="2">
      <t>アツカ</t>
    </rPh>
    <phoneticPr fontId="1"/>
  </si>
  <si>
    <t>金銭の取り扱い</t>
    <rPh sb="0" eb="2">
      <t>キンセン</t>
    </rPh>
    <rPh sb="3" eb="4">
      <t>ト</t>
    </rPh>
    <rPh sb="5" eb="6">
      <t>アツカ</t>
    </rPh>
    <phoneticPr fontId="1"/>
  </si>
  <si>
    <t>買い物</t>
    <rPh sb="0" eb="1">
      <t>カ</t>
    </rPh>
    <rPh sb="2" eb="3">
      <t>モノ</t>
    </rPh>
    <phoneticPr fontId="1"/>
  </si>
  <si>
    <t>計画性</t>
    <rPh sb="0" eb="3">
      <t>ケイカクセイ</t>
    </rPh>
    <phoneticPr fontId="1"/>
  </si>
  <si>
    <t>施設利用</t>
    <rPh sb="0" eb="2">
      <t>シセツ</t>
    </rPh>
    <rPh sb="2" eb="4">
      <t>リヨウ</t>
    </rPh>
    <phoneticPr fontId="1"/>
  </si>
  <si>
    <t>保健</t>
    <rPh sb="0" eb="2">
      <t>ホケン</t>
    </rPh>
    <phoneticPr fontId="1"/>
  </si>
  <si>
    <t>健康</t>
    <rPh sb="0" eb="2">
      <t>ケンコウ</t>
    </rPh>
    <phoneticPr fontId="1"/>
  </si>
  <si>
    <t>栄養</t>
    <rPh sb="0" eb="2">
      <t>エイヨウ</t>
    </rPh>
    <phoneticPr fontId="1"/>
  </si>
  <si>
    <t>就労</t>
    <rPh sb="0" eb="2">
      <t>シュウロウ</t>
    </rPh>
    <phoneticPr fontId="1"/>
  </si>
  <si>
    <t>家庭生活</t>
    <rPh sb="0" eb="2">
      <t>カテイ</t>
    </rPh>
    <rPh sb="2" eb="4">
      <t>セイカツ</t>
    </rPh>
    <phoneticPr fontId="1"/>
  </si>
  <si>
    <t>情報</t>
    <rPh sb="0" eb="2">
      <t>ジョウホウ</t>
    </rPh>
    <phoneticPr fontId="1"/>
  </si>
  <si>
    <t>働く場での人間関係</t>
    <rPh sb="0" eb="1">
      <t>ハタラ</t>
    </rPh>
    <rPh sb="2" eb="3">
      <t>バ</t>
    </rPh>
    <rPh sb="5" eb="7">
      <t>ニンゲン</t>
    </rPh>
    <rPh sb="7" eb="9">
      <t>カンケイ</t>
    </rPh>
    <phoneticPr fontId="1"/>
  </si>
  <si>
    <t>受容</t>
    <rPh sb="0" eb="2">
      <t>ジュヨウ</t>
    </rPh>
    <phoneticPr fontId="1"/>
  </si>
  <si>
    <t>表出</t>
    <rPh sb="0" eb="2">
      <t>ヒョウシュツ</t>
    </rPh>
    <phoneticPr fontId="1"/>
  </si>
  <si>
    <t>会話</t>
    <rPh sb="0" eb="2">
      <t>カイワ</t>
    </rPh>
    <phoneticPr fontId="1"/>
  </si>
  <si>
    <t>協力</t>
    <rPh sb="0" eb="2">
      <t>キョウリョク</t>
    </rPh>
    <phoneticPr fontId="1"/>
  </si>
  <si>
    <t>働く場での行動・態度</t>
    <rPh sb="0" eb="1">
      <t>ハタラ</t>
    </rPh>
    <rPh sb="2" eb="3">
      <t>バ</t>
    </rPh>
    <rPh sb="5" eb="7">
      <t>コウドウ</t>
    </rPh>
    <rPh sb="8" eb="10">
      <t>タイド</t>
    </rPh>
    <phoneticPr fontId="1"/>
  </si>
  <si>
    <t>意欲</t>
    <rPh sb="0" eb="2">
      <t>イヨク</t>
    </rPh>
    <phoneticPr fontId="1"/>
  </si>
  <si>
    <t>態度</t>
    <rPh sb="0" eb="2">
      <t>タイド</t>
    </rPh>
    <phoneticPr fontId="1"/>
  </si>
  <si>
    <t>食事中</t>
    <rPh sb="0" eb="3">
      <t>ショクジチュウ</t>
    </rPh>
    <phoneticPr fontId="1"/>
  </si>
  <si>
    <t>排泄</t>
    <rPh sb="0" eb="2">
      <t>ハイセツ</t>
    </rPh>
    <phoneticPr fontId="1"/>
  </si>
  <si>
    <t>清潔</t>
    <rPh sb="0" eb="2">
      <t>セイケツ</t>
    </rPh>
    <phoneticPr fontId="1"/>
  </si>
  <si>
    <t>あそび</t>
    <phoneticPr fontId="1"/>
  </si>
  <si>
    <t>あそび</t>
    <phoneticPr fontId="1"/>
  </si>
  <si>
    <t>係と当番</t>
    <rPh sb="0" eb="1">
      <t>カカリ</t>
    </rPh>
    <rPh sb="2" eb="4">
      <t>トウバン</t>
    </rPh>
    <phoneticPr fontId="1"/>
  </si>
  <si>
    <t>手伝い</t>
    <rPh sb="0" eb="2">
      <t>テツダ</t>
    </rPh>
    <phoneticPr fontId="1"/>
  </si>
  <si>
    <t>あいさつ</t>
    <phoneticPr fontId="1"/>
  </si>
  <si>
    <t>社会性</t>
    <rPh sb="0" eb="3">
      <t>シャカイセイ</t>
    </rPh>
    <phoneticPr fontId="1"/>
  </si>
  <si>
    <t>通学路</t>
    <rPh sb="0" eb="3">
      <t>ツウガクロ</t>
    </rPh>
    <phoneticPr fontId="1"/>
  </si>
  <si>
    <t>安全</t>
    <rPh sb="0" eb="2">
      <t>アンゼン</t>
    </rPh>
    <phoneticPr fontId="1"/>
  </si>
  <si>
    <t>日常生活</t>
    <rPh sb="0" eb="2">
      <t>ニチジョウ</t>
    </rPh>
    <rPh sb="2" eb="4">
      <t>セイカツ</t>
    </rPh>
    <phoneticPr fontId="1"/>
  </si>
  <si>
    <t>物扱い</t>
    <rPh sb="0" eb="1">
      <t>モノ</t>
    </rPh>
    <rPh sb="1" eb="2">
      <t>アツカ</t>
    </rPh>
    <phoneticPr fontId="1"/>
  </si>
  <si>
    <t>買い物</t>
    <rPh sb="0" eb="1">
      <t>カ</t>
    </rPh>
    <rPh sb="2" eb="3">
      <t>モノ</t>
    </rPh>
    <phoneticPr fontId="1"/>
  </si>
  <si>
    <t>金銭の取り扱い</t>
    <rPh sb="0" eb="2">
      <t>キンセン</t>
    </rPh>
    <rPh sb="3" eb="4">
      <t>ト</t>
    </rPh>
    <rPh sb="5" eb="6">
      <t>アツカ</t>
    </rPh>
    <phoneticPr fontId="1"/>
  </si>
  <si>
    <t>計画性</t>
    <rPh sb="0" eb="3">
      <t>ケイカクセイ</t>
    </rPh>
    <phoneticPr fontId="1"/>
  </si>
  <si>
    <t>施設利用</t>
    <rPh sb="0" eb="2">
      <t>シセツ</t>
    </rPh>
    <rPh sb="2" eb="4">
      <t>リヨウ</t>
    </rPh>
    <phoneticPr fontId="1"/>
  </si>
  <si>
    <t>健康</t>
    <rPh sb="0" eb="2">
      <t>ケンコウ</t>
    </rPh>
    <phoneticPr fontId="1"/>
  </si>
  <si>
    <t>栄養</t>
    <rPh sb="0" eb="2">
      <t>エイヨウ</t>
    </rPh>
    <phoneticPr fontId="1"/>
  </si>
  <si>
    <t>保健</t>
    <rPh sb="0" eb="2">
      <t>ホケン</t>
    </rPh>
    <phoneticPr fontId="1"/>
  </si>
  <si>
    <t>就労</t>
    <rPh sb="0" eb="2">
      <t>シュウロウ</t>
    </rPh>
    <phoneticPr fontId="1"/>
  </si>
  <si>
    <t>家庭生活</t>
    <rPh sb="0" eb="2">
      <t>カテイ</t>
    </rPh>
    <rPh sb="2" eb="4">
      <t>セイカツ</t>
    </rPh>
    <phoneticPr fontId="1"/>
  </si>
  <si>
    <t>情報</t>
    <rPh sb="0" eb="2">
      <t>ジョウホウ</t>
    </rPh>
    <phoneticPr fontId="1"/>
  </si>
  <si>
    <t>受容</t>
    <rPh sb="0" eb="2">
      <t>ジュヨウ</t>
    </rPh>
    <phoneticPr fontId="1"/>
  </si>
  <si>
    <t>表出</t>
    <rPh sb="0" eb="2">
      <t>ヒョウシュツ</t>
    </rPh>
    <phoneticPr fontId="1"/>
  </si>
  <si>
    <t>会話</t>
    <rPh sb="0" eb="2">
      <t>カイワ</t>
    </rPh>
    <phoneticPr fontId="1"/>
  </si>
  <si>
    <t>協力</t>
    <rPh sb="0" eb="2">
      <t>キョウリョク</t>
    </rPh>
    <phoneticPr fontId="1"/>
  </si>
  <si>
    <t>働く場での人間関係</t>
    <phoneticPr fontId="1"/>
  </si>
  <si>
    <t>意欲</t>
    <rPh sb="0" eb="2">
      <t>イヨク</t>
    </rPh>
    <phoneticPr fontId="1"/>
  </si>
  <si>
    <t>態度</t>
    <rPh sb="0" eb="2">
      <t>タイド</t>
    </rPh>
    <phoneticPr fontId="1"/>
  </si>
  <si>
    <t>働く場での行動・態度</t>
    <phoneticPr fontId="1"/>
  </si>
  <si>
    <t>平均値</t>
    <phoneticPr fontId="1"/>
  </si>
  <si>
    <t>日常生活</t>
    <rPh sb="0" eb="2">
      <t>ニチジョウ</t>
    </rPh>
    <rPh sb="2" eb="4">
      <t>セイカツ</t>
    </rPh>
    <phoneticPr fontId="1"/>
  </si>
  <si>
    <t>家庭</t>
    <rPh sb="0" eb="2">
      <t>カテイ</t>
    </rPh>
    <phoneticPr fontId="1"/>
  </si>
  <si>
    <t>社会</t>
    <rPh sb="0" eb="2">
      <t>シャカイ</t>
    </rPh>
    <phoneticPr fontId="1"/>
  </si>
  <si>
    <t>算数</t>
    <rPh sb="0" eb="2">
      <t>サンスウ</t>
    </rPh>
    <phoneticPr fontId="1"/>
  </si>
  <si>
    <t>体育</t>
    <rPh sb="0" eb="2">
      <t>タイイク</t>
    </rPh>
    <phoneticPr fontId="1"/>
  </si>
  <si>
    <t>職業</t>
    <rPh sb="0" eb="2">
      <t>ショクギョウ</t>
    </rPh>
    <phoneticPr fontId="1"/>
  </si>
  <si>
    <t>新学習指導要領</t>
    <rPh sb="0" eb="3">
      <t>シンガクシュウ</t>
    </rPh>
    <rPh sb="3" eb="5">
      <t>シドウ</t>
    </rPh>
    <rPh sb="5" eb="7">
      <t>ヨウリョウ</t>
    </rPh>
    <phoneticPr fontId="1"/>
  </si>
  <si>
    <t>社会１－ア</t>
    <rPh sb="0" eb="2">
      <t>シャカイ</t>
    </rPh>
    <phoneticPr fontId="1"/>
  </si>
  <si>
    <t>新学習指導要領</t>
    <phoneticPr fontId="1"/>
  </si>
  <si>
    <t>想定年齢</t>
    <rPh sb="0" eb="2">
      <t>ソウテイ</t>
    </rPh>
    <rPh sb="2" eb="4">
      <t>ネンレイ</t>
    </rPh>
    <phoneticPr fontId="1"/>
  </si>
  <si>
    <t>知的</t>
    <rPh sb="0" eb="2">
      <t>チテキ</t>
    </rPh>
    <phoneticPr fontId="1"/>
  </si>
  <si>
    <t>自閉</t>
    <rPh sb="0" eb="2">
      <t>ジヘイ</t>
    </rPh>
    <phoneticPr fontId="1"/>
  </si>
  <si>
    <t>知的の差</t>
    <rPh sb="0" eb="2">
      <t>チテキ</t>
    </rPh>
    <rPh sb="3" eb="4">
      <t>サ</t>
    </rPh>
    <phoneticPr fontId="1"/>
  </si>
  <si>
    <t>自閉の差</t>
    <rPh sb="0" eb="2">
      <t>ジヘイ</t>
    </rPh>
    <rPh sb="3" eb="4">
      <t>サ</t>
    </rPh>
    <phoneticPr fontId="1"/>
  </si>
  <si>
    <t>知的の差</t>
    <rPh sb="0" eb="2">
      <t>チテキ</t>
    </rPh>
    <phoneticPr fontId="1"/>
  </si>
  <si>
    <r>
      <t>想定年齢</t>
    </r>
    <r>
      <rPr>
        <sz val="6"/>
        <color theme="1"/>
        <rFont val="游ゴシック"/>
        <family val="3"/>
        <charset val="128"/>
        <scheme val="minor"/>
      </rPr>
      <t>（小数点第１位以下を切り上げ）</t>
    </r>
    <phoneticPr fontId="1"/>
  </si>
  <si>
    <t>知的</t>
    <rPh sb="0" eb="2">
      <t>チテキ</t>
    </rPh>
    <phoneticPr fontId="1"/>
  </si>
  <si>
    <t>発達年齢</t>
    <rPh sb="0" eb="2">
      <t>ハッタツ</t>
    </rPh>
    <rPh sb="2" eb="4">
      <t>ネンレイ</t>
    </rPh>
    <phoneticPr fontId="1"/>
  </si>
  <si>
    <t>生活</t>
    <rPh sb="0" eb="2">
      <t>セイカツ</t>
    </rPh>
    <phoneticPr fontId="1"/>
  </si>
  <si>
    <t>学習指導要領</t>
    <rPh sb="0" eb="6">
      <t>ガクシュウシドウヨウリョウ</t>
    </rPh>
    <phoneticPr fontId="1"/>
  </si>
  <si>
    <t>中職・家
家庭２－Ｂ－エ</t>
    <rPh sb="0" eb="1">
      <t>チュウ</t>
    </rPh>
    <rPh sb="1" eb="2">
      <t>ショク</t>
    </rPh>
    <rPh sb="3" eb="4">
      <t>イエ</t>
    </rPh>
    <rPh sb="5" eb="7">
      <t>カテイ</t>
    </rPh>
    <phoneticPr fontId="1"/>
  </si>
  <si>
    <t>中職・家
家庭１－Ｂ－ウ</t>
    <rPh sb="0" eb="1">
      <t>チュウ</t>
    </rPh>
    <rPh sb="1" eb="2">
      <t>ショク</t>
    </rPh>
    <rPh sb="3" eb="4">
      <t>イエ</t>
    </rPh>
    <rPh sb="5" eb="7">
      <t>カテイ</t>
    </rPh>
    <phoneticPr fontId="1"/>
  </si>
  <si>
    <t>中職・家
家庭２－Ｂ－ウ</t>
    <rPh sb="0" eb="1">
      <t>チュウ</t>
    </rPh>
    <rPh sb="1" eb="2">
      <t>ショク</t>
    </rPh>
    <rPh sb="3" eb="4">
      <t>イエ</t>
    </rPh>
    <rPh sb="5" eb="7">
      <t>カテイ</t>
    </rPh>
    <phoneticPr fontId="1"/>
  </si>
  <si>
    <t>中職・家
家庭１－Ｂ－ア</t>
    <rPh sb="0" eb="1">
      <t>チュウ</t>
    </rPh>
    <rPh sb="1" eb="2">
      <t>ショク</t>
    </rPh>
    <rPh sb="3" eb="4">
      <t>イエ</t>
    </rPh>
    <rPh sb="5" eb="7">
      <t>カテイ</t>
    </rPh>
    <phoneticPr fontId="1"/>
  </si>
  <si>
    <t>中職・家
家庭２－Ｂ－イ</t>
    <rPh sb="0" eb="1">
      <t>チュウ</t>
    </rPh>
    <rPh sb="1" eb="2">
      <t>ショク</t>
    </rPh>
    <rPh sb="3" eb="4">
      <t>イエ</t>
    </rPh>
    <rPh sb="5" eb="7">
      <t>カテイ</t>
    </rPh>
    <phoneticPr fontId="1"/>
  </si>
  <si>
    <t>中職・家
家庭１－Ｂ－エ</t>
    <rPh sb="0" eb="1">
      <t>チュウ</t>
    </rPh>
    <rPh sb="1" eb="2">
      <t>ショク</t>
    </rPh>
    <rPh sb="3" eb="4">
      <t>イエ</t>
    </rPh>
    <rPh sb="5" eb="7">
      <t>カテイ</t>
    </rPh>
    <phoneticPr fontId="1"/>
  </si>
  <si>
    <t>中職・家
家庭１－Ａ－ウ
保体１－Ｈ－ア</t>
    <rPh sb="0" eb="1">
      <t>チュウ</t>
    </rPh>
    <rPh sb="1" eb="2">
      <t>ショク</t>
    </rPh>
    <rPh sb="3" eb="4">
      <t>イエ</t>
    </rPh>
    <rPh sb="5" eb="7">
      <t>カテイ</t>
    </rPh>
    <rPh sb="13" eb="15">
      <t>ホタイ</t>
    </rPh>
    <phoneticPr fontId="1"/>
  </si>
  <si>
    <t>中職・家
家庭２－Ａ－ウ
保体１－Ｈ－ア</t>
    <rPh sb="0" eb="1">
      <t>チュウ</t>
    </rPh>
    <rPh sb="1" eb="2">
      <t>ショク</t>
    </rPh>
    <rPh sb="3" eb="4">
      <t>イエ</t>
    </rPh>
    <rPh sb="5" eb="7">
      <t>カテイ</t>
    </rPh>
    <rPh sb="13" eb="15">
      <t>ホタイ</t>
    </rPh>
    <phoneticPr fontId="1"/>
  </si>
  <si>
    <t>中職・家
家庭２－Ａ－ウ
保体２－Ｈ－ア</t>
    <rPh sb="0" eb="1">
      <t>チュウ</t>
    </rPh>
    <rPh sb="1" eb="2">
      <t>ショク</t>
    </rPh>
    <rPh sb="3" eb="4">
      <t>イエ</t>
    </rPh>
    <rPh sb="5" eb="7">
      <t>カテイ</t>
    </rPh>
    <rPh sb="13" eb="15">
      <t>ホタイ</t>
    </rPh>
    <phoneticPr fontId="1"/>
  </si>
  <si>
    <t>中職・家
家庭２－Ａ－ウ</t>
    <rPh sb="0" eb="1">
      <t>チュウ</t>
    </rPh>
    <rPh sb="1" eb="2">
      <t>ショク</t>
    </rPh>
    <rPh sb="3" eb="4">
      <t>イエ</t>
    </rPh>
    <rPh sb="5" eb="7">
      <t>カテイ</t>
    </rPh>
    <phoneticPr fontId="1"/>
  </si>
  <si>
    <t>中職・家
家庭１－Ａ－イ</t>
    <rPh sb="0" eb="1">
      <t>チュウ</t>
    </rPh>
    <rPh sb="1" eb="2">
      <t>ショク</t>
    </rPh>
    <rPh sb="3" eb="4">
      <t>イエ</t>
    </rPh>
    <rPh sb="5" eb="7">
      <t>カテイ</t>
    </rPh>
    <phoneticPr fontId="1"/>
  </si>
  <si>
    <t>中職・家
家庭２－Ａ－イ</t>
    <rPh sb="0" eb="1">
      <t>チュウ</t>
    </rPh>
    <rPh sb="1" eb="2">
      <t>ショク</t>
    </rPh>
    <rPh sb="3" eb="4">
      <t>イエ</t>
    </rPh>
    <rPh sb="5" eb="7">
      <t>カテイ</t>
    </rPh>
    <phoneticPr fontId="1"/>
  </si>
  <si>
    <t>社会２－ア</t>
    <rPh sb="0" eb="2">
      <t>シャカイ</t>
    </rPh>
    <phoneticPr fontId="1"/>
  </si>
  <si>
    <t>算数３－Ｃ
社会２－ア</t>
    <rPh sb="0" eb="2">
      <t>サンスウ</t>
    </rPh>
    <rPh sb="6" eb="8">
      <t>シャカイ</t>
    </rPh>
    <phoneticPr fontId="1"/>
  </si>
  <si>
    <t>社会２－イ</t>
    <rPh sb="0" eb="2">
      <t>シャカイ</t>
    </rPh>
    <phoneticPr fontId="1"/>
  </si>
  <si>
    <t>中職・家
家庭１－Ｃ－ア</t>
    <rPh sb="0" eb="1">
      <t>チュウ</t>
    </rPh>
    <rPh sb="1" eb="2">
      <t>ショク</t>
    </rPh>
    <rPh sb="3" eb="4">
      <t>イエ</t>
    </rPh>
    <rPh sb="5" eb="7">
      <t>カテイ</t>
    </rPh>
    <phoneticPr fontId="1"/>
  </si>
  <si>
    <t>中職・家
家庭２－Ｃ－ア</t>
    <rPh sb="0" eb="1">
      <t>チュウ</t>
    </rPh>
    <rPh sb="1" eb="2">
      <t>ショク</t>
    </rPh>
    <rPh sb="3" eb="4">
      <t>イエ</t>
    </rPh>
    <rPh sb="5" eb="7">
      <t>カテイ</t>
    </rPh>
    <phoneticPr fontId="1"/>
  </si>
  <si>
    <t>生活３－ク</t>
    <rPh sb="0" eb="2">
      <t>セイカツ</t>
    </rPh>
    <phoneticPr fontId="1"/>
  </si>
  <si>
    <t>保体２－Ｈ－イ</t>
    <rPh sb="0" eb="2">
      <t>ホタイ</t>
    </rPh>
    <phoneticPr fontId="1"/>
  </si>
  <si>
    <t>中職・家
職業２－Ｂ</t>
    <rPh sb="0" eb="1">
      <t>チュウ</t>
    </rPh>
    <rPh sb="1" eb="2">
      <t>ショク</t>
    </rPh>
    <rPh sb="3" eb="4">
      <t>イエ</t>
    </rPh>
    <rPh sb="5" eb="7">
      <t>ショクギョウ</t>
    </rPh>
    <phoneticPr fontId="1"/>
  </si>
  <si>
    <t>中職・家
職業１－Ａ</t>
    <rPh sb="0" eb="1">
      <t>チュウ</t>
    </rPh>
    <rPh sb="1" eb="2">
      <t>ショク</t>
    </rPh>
    <rPh sb="3" eb="4">
      <t>イエ</t>
    </rPh>
    <rPh sb="5" eb="7">
      <t>ショクギョウ</t>
    </rPh>
    <phoneticPr fontId="1"/>
  </si>
  <si>
    <t>中職・家
職業２－Ａ</t>
    <rPh sb="0" eb="1">
      <t>チュウ</t>
    </rPh>
    <rPh sb="1" eb="2">
      <t>ショク</t>
    </rPh>
    <rPh sb="3" eb="4">
      <t>イエ</t>
    </rPh>
    <rPh sb="5" eb="7">
      <t>ショクギョウ</t>
    </rPh>
    <phoneticPr fontId="1"/>
  </si>
  <si>
    <t>体育
(保健)</t>
    <rPh sb="0" eb="2">
      <t>タイイク</t>
    </rPh>
    <rPh sb="4" eb="6">
      <t>ホケン</t>
    </rPh>
    <phoneticPr fontId="1"/>
  </si>
  <si>
    <t>家庭</t>
    <rPh sb="0" eb="2">
      <t>カテイ</t>
    </rPh>
    <phoneticPr fontId="1"/>
  </si>
  <si>
    <t>中職・家
家庭１－Ａ－イ
社会１－ア</t>
    <rPh sb="0" eb="1">
      <t>チュウ</t>
    </rPh>
    <rPh sb="1" eb="2">
      <t>ショク</t>
    </rPh>
    <rPh sb="3" eb="4">
      <t>イエ</t>
    </rPh>
    <rPh sb="5" eb="7">
      <t>カテイ</t>
    </rPh>
    <rPh sb="13" eb="15">
      <t>シャカイ</t>
    </rPh>
    <phoneticPr fontId="1"/>
  </si>
  <si>
    <t>中職・家
家庭２－Ａ－イ
社会１－ア</t>
    <rPh sb="0" eb="1">
      <t>チュウ</t>
    </rPh>
    <rPh sb="1" eb="2">
      <t>ショク</t>
    </rPh>
    <rPh sb="3" eb="4">
      <t>イエ</t>
    </rPh>
    <rPh sb="5" eb="7">
      <t>カテイ</t>
    </rPh>
    <phoneticPr fontId="1"/>
  </si>
  <si>
    <t>中職・家
家庭１－Ａ－ウ</t>
    <rPh sb="0" eb="1">
      <t>チュウ</t>
    </rPh>
    <rPh sb="1" eb="2">
      <t>ショク</t>
    </rPh>
    <rPh sb="3" eb="4">
      <t>イエ</t>
    </rPh>
    <rPh sb="5" eb="7">
      <t>カテイ</t>
    </rPh>
    <phoneticPr fontId="1"/>
  </si>
  <si>
    <t>中職・家
家庭１－Ｂ－ウ</t>
    <phoneticPr fontId="1"/>
  </si>
  <si>
    <t>中職・家
家庭１－Ａ－ア</t>
    <phoneticPr fontId="1"/>
  </si>
  <si>
    <t>自分でできる</t>
    <rPh sb="0" eb="2">
      <t>ジブン</t>
    </rPh>
    <phoneticPr fontId="1"/>
  </si>
  <si>
    <t>÷数</t>
    <rPh sb="1" eb="2">
      <t>カズ</t>
    </rPh>
    <phoneticPr fontId="1"/>
  </si>
  <si>
    <t>知的</t>
    <rPh sb="0" eb="2">
      <t>チテキ</t>
    </rPh>
    <phoneticPr fontId="1"/>
  </si>
  <si>
    <t>自閉</t>
    <rPh sb="0" eb="2">
      <t>ジヘイ</t>
    </rPh>
    <phoneticPr fontId="1"/>
  </si>
  <si>
    <t>平均</t>
    <rPh sb="0" eb="2">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</si>
</sst>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10"/>
      <color theme="1"/>
      <name val="游ゴシック"/>
      <family val="2"/>
      <charset val="128"/>
      <scheme val="minor"/>
    </font>
    <font>
      <sz val="6"/>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Protection="1">
      <alignment vertical="center"/>
    </xf>
    <xf numFmtId="0" fontId="0" fillId="0" borderId="0" xfId="0" applyAlignment="1" applyProtection="1">
      <alignment horizontal="center" vertical="center"/>
    </xf>
    <xf numFmtId="176" fontId="0" fillId="0" borderId="0" xfId="0" applyNumberFormat="1" applyProtection="1">
      <alignment vertical="center"/>
    </xf>
    <xf numFmtId="0" fontId="0" fillId="0" borderId="0" xfId="0"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pplyProtection="1">
      <alignment horizontal="center" vertical="center"/>
      <protection locked="0"/>
    </xf>
    <xf numFmtId="0" fontId="7" fillId="0" borderId="1" xfId="0" applyFont="1" applyBorder="1" applyAlignment="1">
      <alignment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5" fillId="0" borderId="1" xfId="0" applyFont="1" applyBorder="1" applyAlignment="1">
      <alignment vertical="center" textRotation="255"/>
    </xf>
    <xf numFmtId="0" fontId="0" fillId="0" borderId="1" xfId="0" applyBorder="1" applyAlignment="1">
      <alignment vertical="center" textRotation="255"/>
    </xf>
    <xf numFmtId="0" fontId="0" fillId="0" borderId="0" xfId="0" applyBorder="1" applyAlignment="1">
      <alignment vertical="center" textRotation="255"/>
    </xf>
    <xf numFmtId="0" fontId="5" fillId="0" borderId="0" xfId="0" applyFont="1" applyBorder="1" applyAlignment="1">
      <alignment vertical="center" textRotation="255"/>
    </xf>
    <xf numFmtId="0" fontId="5" fillId="0" borderId="1" xfId="0" applyFont="1" applyBorder="1" applyAlignment="1">
      <alignment vertical="center" textRotation="255" wrapText="1"/>
    </xf>
    <xf numFmtId="0" fontId="5" fillId="0" borderId="0" xfId="0" applyFont="1" applyAlignment="1">
      <alignment vertical="center" textRotation="255"/>
    </xf>
    <xf numFmtId="0" fontId="0" fillId="0" borderId="0" xfId="0" applyAlignment="1">
      <alignment vertical="center" textRotation="255"/>
    </xf>
    <xf numFmtId="0" fontId="0" fillId="0" borderId="1" xfId="0" applyBorder="1">
      <alignment vertical="center"/>
    </xf>
    <xf numFmtId="0" fontId="0" fillId="0" borderId="0" xfId="0" applyBorder="1" applyAlignment="1" applyProtection="1">
      <alignment horizontal="center" vertical="center"/>
    </xf>
    <xf numFmtId="0" fontId="0" fillId="0" borderId="0" xfId="0" applyFill="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vertical="center" wrapText="1"/>
    </xf>
    <xf numFmtId="0" fontId="0" fillId="0" borderId="1" xfId="0" applyBorder="1" applyAlignment="1">
      <alignment horizontal="center" vertical="center"/>
    </xf>
    <xf numFmtId="0" fontId="0" fillId="0" borderId="0" xfId="0" applyFont="1" applyAlignment="1">
      <alignment vertical="center" wrapText="1"/>
    </xf>
    <xf numFmtId="0" fontId="6" fillId="0" borderId="1" xfId="0" applyFont="1" applyBorder="1">
      <alignment vertical="center"/>
    </xf>
    <xf numFmtId="0" fontId="8" fillId="0" borderId="1" xfId="0" applyFont="1" applyBorder="1">
      <alignment vertical="center"/>
    </xf>
    <xf numFmtId="0" fontId="4" fillId="0" borderId="1" xfId="0" applyFont="1" applyBorder="1" applyAlignment="1">
      <alignment vertical="center" wrapText="1"/>
    </xf>
    <xf numFmtId="0" fontId="0" fillId="0" borderId="0" xfId="0" applyAlignment="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horizontal="center" vertical="center"/>
      <protection locked="0"/>
    </xf>
    <xf numFmtId="0" fontId="0" fillId="0" borderId="1" xfId="0" applyBorder="1" applyAlignment="1">
      <alignment horizontal="center" vertical="center" textRotation="255"/>
    </xf>
    <xf numFmtId="0" fontId="5" fillId="0" borderId="1" xfId="0" applyFont="1" applyBorder="1" applyAlignment="1">
      <alignment horizontal="center" vertical="center" textRotation="255"/>
    </xf>
    <xf numFmtId="0" fontId="5" fillId="0" borderId="1" xfId="0" applyFont="1" applyBorder="1" applyAlignment="1">
      <alignment horizontal="center" vertical="center" textRotation="255" wrapText="1"/>
    </xf>
    <xf numFmtId="0" fontId="4" fillId="0" borderId="1" xfId="0" applyFont="1" applyBorder="1" applyAlignment="1">
      <alignment horizontal="center" vertical="center" textRotation="255"/>
    </xf>
    <xf numFmtId="0" fontId="0" fillId="0" borderId="1" xfId="0"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xf>
  </cellXfs>
  <cellStyles count="1">
    <cellStyle name="標準" xfId="0" builtinId="0"/>
  </cellStyles>
  <dxfs count="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workbookViewId="0">
      <selection sqref="A1:H1"/>
    </sheetView>
  </sheetViews>
  <sheetFormatPr defaultColWidth="9" defaultRowHeight="18" x14ac:dyDescent="0.45"/>
  <cols>
    <col min="1" max="1" width="13" style="11" bestFit="1" customWidth="1"/>
    <col min="2" max="2" width="9" style="11" customWidth="1"/>
    <col min="3" max="6" width="9" style="11"/>
    <col min="7" max="7" width="9.3984375" style="11" bestFit="1" customWidth="1"/>
    <col min="8" max="16384" width="9" style="11"/>
  </cols>
  <sheetData>
    <row r="1" spans="1:8" ht="28.8" x14ac:dyDescent="0.45">
      <c r="A1" s="49" t="s">
        <v>0</v>
      </c>
      <c r="B1" s="50"/>
      <c r="C1" s="50"/>
      <c r="D1" s="50"/>
      <c r="E1" s="50"/>
      <c r="F1" s="50"/>
      <c r="G1" s="50"/>
      <c r="H1" s="50"/>
    </row>
    <row r="2" spans="1:8" x14ac:dyDescent="0.45">
      <c r="A2" s="12"/>
      <c r="B2" s="12"/>
      <c r="C2" s="12"/>
      <c r="D2" s="12"/>
      <c r="E2" s="12"/>
      <c r="F2" s="12"/>
      <c r="G2" s="12"/>
      <c r="H2" s="12"/>
    </row>
    <row r="3" spans="1:8" x14ac:dyDescent="0.45">
      <c r="F3" s="11" t="s">
        <v>4</v>
      </c>
      <c r="G3" s="11" t="s">
        <v>5</v>
      </c>
      <c r="H3" s="11" t="s">
        <v>6</v>
      </c>
    </row>
    <row r="4" spans="1:8" x14ac:dyDescent="0.45">
      <c r="A4" s="11" t="s">
        <v>8</v>
      </c>
      <c r="B4" s="51"/>
      <c r="C4" s="51"/>
      <c r="D4" s="51"/>
      <c r="E4" s="11" t="s">
        <v>1</v>
      </c>
      <c r="F4" s="10"/>
      <c r="G4" s="10"/>
      <c r="H4" s="10"/>
    </row>
    <row r="5" spans="1:8" x14ac:dyDescent="0.45">
      <c r="A5" s="11" t="s">
        <v>9</v>
      </c>
      <c r="B5" s="10" t="s">
        <v>7</v>
      </c>
      <c r="C5" s="10"/>
      <c r="D5" s="10"/>
      <c r="E5" s="11" t="s">
        <v>2</v>
      </c>
      <c r="F5" s="10"/>
      <c r="G5" s="10"/>
      <c r="H5" s="10"/>
    </row>
    <row r="6" spans="1:8" x14ac:dyDescent="0.45">
      <c r="A6" s="11" t="s">
        <v>10</v>
      </c>
      <c r="B6" s="51"/>
      <c r="C6" s="51"/>
      <c r="D6" s="51"/>
      <c r="E6" s="11" t="s">
        <v>3</v>
      </c>
      <c r="F6" s="11">
        <f>IF(AND(H4&lt;H5,G4-1&lt;G5),(F4-1)-F5,IF(G4&lt;G5,(F4-1)-F5,F4-F5))</f>
        <v>0</v>
      </c>
      <c r="G6" s="11">
        <f>IF(AND(H4&lt;H5,G4-1&lt;G5),((G4-1)+12)-G5,IF(H4&lt;H5,(G4-1)-G5,IF(G4&lt;G5,G4+12-G5,G4-G5)))</f>
        <v>0</v>
      </c>
      <c r="H6" s="11">
        <f>IF(H5&gt;H4,(H4+30)-H5,H4-H5)</f>
        <v>0</v>
      </c>
    </row>
    <row r="7" spans="1:8" x14ac:dyDescent="0.45">
      <c r="H7" s="13"/>
    </row>
    <row r="10" spans="1:8" x14ac:dyDescent="0.45">
      <c r="A10" s="11" t="s">
        <v>49</v>
      </c>
    </row>
    <row r="11" spans="1:8" x14ac:dyDescent="0.45">
      <c r="A11" s="11" t="s">
        <v>25</v>
      </c>
    </row>
    <row r="12" spans="1:8" x14ac:dyDescent="0.45">
      <c r="A12" s="11" t="s">
        <v>26</v>
      </c>
    </row>
    <row r="13" spans="1:8" x14ac:dyDescent="0.45">
      <c r="A13" s="11" t="s">
        <v>27</v>
      </c>
    </row>
    <row r="14" spans="1:8" x14ac:dyDescent="0.45">
      <c r="A14" s="11" t="s">
        <v>28</v>
      </c>
    </row>
    <row r="15" spans="1:8" x14ac:dyDescent="0.45">
      <c r="A15" s="11" t="s">
        <v>29</v>
      </c>
    </row>
    <row r="16" spans="1:8" x14ac:dyDescent="0.45">
      <c r="A16" s="11" t="s">
        <v>30</v>
      </c>
    </row>
    <row r="17" spans="1:1" x14ac:dyDescent="0.45">
      <c r="A17" s="11" t="s">
        <v>31</v>
      </c>
    </row>
    <row r="18" spans="1:1" x14ac:dyDescent="0.45">
      <c r="A18" s="11" t="s">
        <v>32</v>
      </c>
    </row>
    <row r="19" spans="1:1" x14ac:dyDescent="0.45">
      <c r="A19" s="11" t="s">
        <v>33</v>
      </c>
    </row>
    <row r="20" spans="1:1" x14ac:dyDescent="0.45">
      <c r="A20" s="11" t="s">
        <v>34</v>
      </c>
    </row>
    <row r="21" spans="1:1" x14ac:dyDescent="0.45">
      <c r="A21" s="11" t="s">
        <v>35</v>
      </c>
    </row>
    <row r="22" spans="1:1" x14ac:dyDescent="0.45">
      <c r="A22" s="11" t="s">
        <v>36</v>
      </c>
    </row>
    <row r="23" spans="1:1" x14ac:dyDescent="0.45">
      <c r="A23" s="11" t="s">
        <v>37</v>
      </c>
    </row>
    <row r="24" spans="1:1" x14ac:dyDescent="0.45">
      <c r="A24" s="11" t="s">
        <v>38</v>
      </c>
    </row>
    <row r="25" spans="1:1" x14ac:dyDescent="0.45">
      <c r="A25" s="11" t="s">
        <v>39</v>
      </c>
    </row>
    <row r="26" spans="1:1" x14ac:dyDescent="0.45">
      <c r="A26" s="11" t="s">
        <v>40</v>
      </c>
    </row>
    <row r="27" spans="1:1" x14ac:dyDescent="0.45">
      <c r="A27" s="11" t="s">
        <v>41</v>
      </c>
    </row>
    <row r="28" spans="1:1" x14ac:dyDescent="0.45">
      <c r="A28" s="11" t="s">
        <v>42</v>
      </c>
    </row>
    <row r="29" spans="1:1" x14ac:dyDescent="0.45">
      <c r="A29" s="11" t="s">
        <v>43</v>
      </c>
    </row>
    <row r="30" spans="1:1" x14ac:dyDescent="0.45">
      <c r="A30" s="11" t="s">
        <v>44</v>
      </c>
    </row>
    <row r="31" spans="1:1" x14ac:dyDescent="0.45">
      <c r="A31" s="11" t="s">
        <v>45</v>
      </c>
    </row>
    <row r="32" spans="1:1" x14ac:dyDescent="0.45">
      <c r="A32" s="11" t="s">
        <v>46</v>
      </c>
    </row>
    <row r="33" spans="1:1" x14ac:dyDescent="0.45">
      <c r="A33" s="11" t="s">
        <v>47</v>
      </c>
    </row>
    <row r="34" spans="1:1" x14ac:dyDescent="0.45">
      <c r="A34" s="11" t="s">
        <v>48</v>
      </c>
    </row>
  </sheetData>
  <sheetProtection algorithmName="SHA-512" hashValue="bd7eODGozxjz5QGexOXtJ4pjnrev0jyUUkOUSh5UqT4stGtEfCSA0Q9mScQhfxu5cYaFIzn85fFLXoLb3Df6EA==" saltValue="1U5eu5r5X5mC0uocX5Toaw==" spinCount="100000" sheet="1" objects="1" scenarios="1"/>
  <mergeCells count="3">
    <mergeCell ref="A1:H1"/>
    <mergeCell ref="B4:D4"/>
    <mergeCell ref="B6:D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zoomScaleNormal="100" workbookViewId="0">
      <selection sqref="A1:H1"/>
    </sheetView>
  </sheetViews>
  <sheetFormatPr defaultRowHeight="18" x14ac:dyDescent="0.45"/>
  <cols>
    <col min="1" max="1" width="5.19921875" customWidth="1"/>
    <col min="2" max="2" width="5.19921875" bestFit="1" customWidth="1"/>
    <col min="3" max="3" width="7.09765625" customWidth="1"/>
    <col min="4" max="4" width="5.19921875" bestFit="1" customWidth="1"/>
    <col min="5" max="5" width="44.19921875" customWidth="1"/>
    <col min="6" max="6" width="6.8984375" customWidth="1"/>
    <col min="7" max="7" width="9.59765625" customWidth="1"/>
    <col min="8" max="8" width="6.8984375" customWidth="1"/>
  </cols>
  <sheetData>
    <row r="1" spans="1:8" x14ac:dyDescent="0.45">
      <c r="A1" s="56" t="s">
        <v>66</v>
      </c>
      <c r="B1" s="56"/>
      <c r="C1" s="56"/>
      <c r="D1" s="56"/>
      <c r="E1" s="56"/>
      <c r="F1" s="56"/>
      <c r="G1" s="56"/>
      <c r="H1" s="56"/>
    </row>
    <row r="2" spans="1:8" ht="26.4" x14ac:dyDescent="0.45">
      <c r="A2" s="24" t="s">
        <v>11</v>
      </c>
      <c r="B2" s="24" t="s">
        <v>12</v>
      </c>
      <c r="C2" s="24" t="s">
        <v>13</v>
      </c>
      <c r="D2" s="24" t="s">
        <v>14</v>
      </c>
      <c r="E2" s="24" t="s">
        <v>15</v>
      </c>
      <c r="F2" s="23" t="s">
        <v>58</v>
      </c>
      <c r="G2" s="19" t="s">
        <v>16</v>
      </c>
      <c r="H2" s="19" t="s">
        <v>67</v>
      </c>
    </row>
    <row r="3" spans="1:8" ht="33" customHeight="1" x14ac:dyDescent="0.45">
      <c r="A3" s="24">
        <v>1</v>
      </c>
      <c r="B3" s="52" t="s">
        <v>142</v>
      </c>
      <c r="C3" s="55" t="s">
        <v>143</v>
      </c>
      <c r="D3" s="24">
        <v>1</v>
      </c>
      <c r="E3" s="34" t="s">
        <v>68</v>
      </c>
      <c r="F3" s="20"/>
      <c r="G3" s="20"/>
      <c r="H3" s="20"/>
    </row>
    <row r="4" spans="1:8" ht="33" customHeight="1" x14ac:dyDescent="0.45">
      <c r="A4" s="24">
        <v>2</v>
      </c>
      <c r="B4" s="52"/>
      <c r="C4" s="55"/>
      <c r="D4" s="24">
        <v>2</v>
      </c>
      <c r="E4" s="34" t="s">
        <v>69</v>
      </c>
      <c r="F4" s="20"/>
      <c r="G4" s="20"/>
      <c r="H4" s="20"/>
    </row>
    <row r="5" spans="1:8" x14ac:dyDescent="0.45">
      <c r="A5" s="24">
        <v>3</v>
      </c>
      <c r="B5" s="52"/>
      <c r="C5" s="53" t="s">
        <v>144</v>
      </c>
      <c r="D5" s="24">
        <v>1</v>
      </c>
      <c r="E5" s="34" t="s">
        <v>70</v>
      </c>
      <c r="F5" s="20"/>
      <c r="G5" s="20"/>
      <c r="H5" s="20"/>
    </row>
    <row r="6" spans="1:8" x14ac:dyDescent="0.45">
      <c r="A6" s="24">
        <v>4</v>
      </c>
      <c r="B6" s="52"/>
      <c r="C6" s="53"/>
      <c r="D6" s="24">
        <v>2</v>
      </c>
      <c r="E6" s="34" t="s">
        <v>71</v>
      </c>
      <c r="F6" s="20"/>
      <c r="G6" s="20"/>
      <c r="H6" s="20"/>
    </row>
    <row r="7" spans="1:8" ht="18" customHeight="1" x14ac:dyDescent="0.45">
      <c r="A7" s="24">
        <v>5</v>
      </c>
      <c r="B7" s="52"/>
      <c r="C7" s="53"/>
      <c r="D7" s="24">
        <v>3</v>
      </c>
      <c r="E7" s="15" t="s">
        <v>72</v>
      </c>
      <c r="F7" s="20"/>
      <c r="G7" s="20"/>
      <c r="H7" s="20"/>
    </row>
    <row r="8" spans="1:8" ht="18.75" customHeight="1" x14ac:dyDescent="0.45">
      <c r="A8" s="24">
        <v>6</v>
      </c>
      <c r="B8" s="52"/>
      <c r="C8" s="53"/>
      <c r="D8" s="24">
        <v>4</v>
      </c>
      <c r="E8" s="34" t="s">
        <v>73</v>
      </c>
      <c r="F8" s="20"/>
      <c r="G8" s="20"/>
      <c r="H8" s="20"/>
    </row>
    <row r="9" spans="1:8" ht="30" customHeight="1" x14ac:dyDescent="0.45">
      <c r="A9" s="24">
        <v>7</v>
      </c>
      <c r="B9" s="52" t="s">
        <v>145</v>
      </c>
      <c r="C9" s="27" t="s">
        <v>146</v>
      </c>
      <c r="D9" s="24">
        <v>1</v>
      </c>
      <c r="E9" s="34" t="s">
        <v>74</v>
      </c>
      <c r="F9" s="20"/>
      <c r="G9" s="20"/>
      <c r="H9" s="20"/>
    </row>
    <row r="10" spans="1:8" ht="18.75" customHeight="1" x14ac:dyDescent="0.45">
      <c r="A10" s="24">
        <v>8</v>
      </c>
      <c r="B10" s="52"/>
      <c r="C10" s="53" t="s">
        <v>147</v>
      </c>
      <c r="D10" s="24">
        <v>1</v>
      </c>
      <c r="E10" s="34" t="s">
        <v>75</v>
      </c>
      <c r="F10" s="20"/>
      <c r="G10" s="20"/>
      <c r="H10" s="20"/>
    </row>
    <row r="11" spans="1:8" ht="18" customHeight="1" x14ac:dyDescent="0.45">
      <c r="A11" s="24">
        <v>9</v>
      </c>
      <c r="B11" s="52"/>
      <c r="C11" s="53"/>
      <c r="D11" s="24">
        <v>2</v>
      </c>
      <c r="E11" s="34" t="s">
        <v>76</v>
      </c>
      <c r="F11" s="20"/>
      <c r="G11" s="20"/>
      <c r="H11" s="20"/>
    </row>
    <row r="12" spans="1:8" ht="40.799999999999997" x14ac:dyDescent="0.45">
      <c r="A12" s="24">
        <v>10</v>
      </c>
      <c r="B12" s="52"/>
      <c r="C12" s="27" t="s">
        <v>148</v>
      </c>
      <c r="D12" s="24">
        <v>1</v>
      </c>
      <c r="E12" s="15" t="s">
        <v>77</v>
      </c>
      <c r="F12" s="20"/>
      <c r="G12" s="20"/>
      <c r="H12" s="20"/>
    </row>
    <row r="13" spans="1:8" ht="37.200000000000003" x14ac:dyDescent="0.45">
      <c r="A13" s="24">
        <v>11</v>
      </c>
      <c r="B13" s="28" t="s">
        <v>149</v>
      </c>
      <c r="C13" s="27" t="s">
        <v>149</v>
      </c>
      <c r="D13" s="24">
        <v>1</v>
      </c>
      <c r="E13" s="15" t="s">
        <v>78</v>
      </c>
      <c r="F13" s="20"/>
      <c r="G13" s="20"/>
      <c r="H13" s="20"/>
    </row>
    <row r="14" spans="1:8" ht="18.75" customHeight="1" x14ac:dyDescent="0.45">
      <c r="A14" s="24">
        <v>12</v>
      </c>
      <c r="B14" s="52" t="s">
        <v>150</v>
      </c>
      <c r="C14" s="53" t="s">
        <v>151</v>
      </c>
      <c r="D14" s="24">
        <v>1</v>
      </c>
      <c r="E14" s="34" t="s">
        <v>79</v>
      </c>
      <c r="F14" s="20"/>
      <c r="G14" s="20"/>
      <c r="H14" s="20"/>
    </row>
    <row r="15" spans="1:8" ht="18.75" customHeight="1" x14ac:dyDescent="0.45">
      <c r="A15" s="24">
        <v>13</v>
      </c>
      <c r="B15" s="52"/>
      <c r="C15" s="53"/>
      <c r="D15" s="24">
        <v>2</v>
      </c>
      <c r="E15" s="15" t="s">
        <v>80</v>
      </c>
      <c r="F15" s="20"/>
      <c r="G15" s="20"/>
      <c r="H15" s="20"/>
    </row>
    <row r="16" spans="1:8" ht="18.75" customHeight="1" x14ac:dyDescent="0.45">
      <c r="A16" s="24">
        <v>14</v>
      </c>
      <c r="B16" s="52"/>
      <c r="C16" s="53"/>
      <c r="D16" s="24">
        <v>3</v>
      </c>
      <c r="E16" s="15" t="s">
        <v>81</v>
      </c>
      <c r="F16" s="20"/>
      <c r="G16" s="20"/>
      <c r="H16" s="20"/>
    </row>
    <row r="17" spans="1:8" ht="18.75" customHeight="1" x14ac:dyDescent="0.45">
      <c r="A17" s="24">
        <v>15</v>
      </c>
      <c r="B17" s="52"/>
      <c r="C17" s="53"/>
      <c r="D17" s="24">
        <v>4</v>
      </c>
      <c r="E17" s="15" t="s">
        <v>82</v>
      </c>
      <c r="F17" s="20"/>
      <c r="G17" s="20"/>
      <c r="H17" s="20"/>
    </row>
    <row r="18" spans="1:8" ht="18.75" customHeight="1" x14ac:dyDescent="0.45">
      <c r="A18" s="24">
        <v>16</v>
      </c>
      <c r="B18" s="52"/>
      <c r="C18" s="53"/>
      <c r="D18" s="24">
        <v>5</v>
      </c>
      <c r="E18" s="15" t="s">
        <v>83</v>
      </c>
      <c r="F18" s="20"/>
      <c r="G18" s="20"/>
      <c r="H18" s="20"/>
    </row>
    <row r="19" spans="1:8" x14ac:dyDescent="0.45">
      <c r="A19" s="24">
        <v>17</v>
      </c>
      <c r="B19" s="52" t="s">
        <v>152</v>
      </c>
      <c r="C19" s="53" t="s">
        <v>152</v>
      </c>
      <c r="D19" s="24">
        <v>1</v>
      </c>
      <c r="E19" s="15" t="s">
        <v>84</v>
      </c>
      <c r="F19" s="20"/>
      <c r="G19" s="20"/>
      <c r="H19" s="20"/>
    </row>
    <row r="20" spans="1:8" ht="18.75" customHeight="1" x14ac:dyDescent="0.45">
      <c r="A20" s="24">
        <v>18</v>
      </c>
      <c r="B20" s="52"/>
      <c r="C20" s="53"/>
      <c r="D20" s="24">
        <v>2</v>
      </c>
      <c r="E20" s="15" t="s">
        <v>85</v>
      </c>
      <c r="F20" s="20"/>
      <c r="G20" s="20"/>
      <c r="H20" s="20"/>
    </row>
    <row r="21" spans="1:8" ht="18.75" customHeight="1" x14ac:dyDescent="0.45">
      <c r="A21" s="24">
        <v>19</v>
      </c>
      <c r="B21" s="52"/>
      <c r="C21" s="53"/>
      <c r="D21" s="24">
        <v>3</v>
      </c>
      <c r="E21" s="15" t="s">
        <v>86</v>
      </c>
      <c r="F21" s="20"/>
      <c r="G21" s="20"/>
      <c r="H21" s="20"/>
    </row>
    <row r="22" spans="1:8" ht="39.6" customHeight="1" x14ac:dyDescent="0.45">
      <c r="A22" s="24">
        <v>20</v>
      </c>
      <c r="B22" s="52" t="s">
        <v>153</v>
      </c>
      <c r="C22" s="53" t="s">
        <v>153</v>
      </c>
      <c r="D22" s="24">
        <v>1</v>
      </c>
      <c r="E22" s="15" t="s">
        <v>87</v>
      </c>
      <c r="F22" s="20"/>
      <c r="G22" s="20"/>
      <c r="H22" s="20"/>
    </row>
    <row r="23" spans="1:8" ht="39.6" customHeight="1" x14ac:dyDescent="0.45">
      <c r="A23" s="24">
        <v>21</v>
      </c>
      <c r="B23" s="52"/>
      <c r="C23" s="53"/>
      <c r="D23" s="24">
        <v>2</v>
      </c>
      <c r="E23" s="15" t="s">
        <v>88</v>
      </c>
      <c r="F23" s="20"/>
      <c r="G23" s="20"/>
      <c r="H23" s="20"/>
    </row>
    <row r="24" spans="1:8" ht="30" customHeight="1" x14ac:dyDescent="0.45">
      <c r="A24" s="24">
        <v>22</v>
      </c>
      <c r="B24" s="52" t="s">
        <v>154</v>
      </c>
      <c r="C24" s="53" t="s">
        <v>154</v>
      </c>
      <c r="D24" s="24">
        <v>1</v>
      </c>
      <c r="E24" s="15" t="s">
        <v>89</v>
      </c>
      <c r="F24" s="20"/>
      <c r="G24" s="20"/>
      <c r="H24" s="20"/>
    </row>
    <row r="25" spans="1:8" ht="30" customHeight="1" x14ac:dyDescent="0.45">
      <c r="A25" s="24">
        <v>23</v>
      </c>
      <c r="B25" s="52"/>
      <c r="C25" s="53"/>
      <c r="D25" s="24">
        <v>2</v>
      </c>
      <c r="E25" s="15" t="s">
        <v>90</v>
      </c>
      <c r="F25" s="20"/>
      <c r="G25" s="20"/>
      <c r="H25" s="20"/>
    </row>
    <row r="26" spans="1:8" ht="36" customHeight="1" x14ac:dyDescent="0.45">
      <c r="A26" s="24">
        <v>24</v>
      </c>
      <c r="B26" s="52" t="s">
        <v>59</v>
      </c>
      <c r="C26" s="54" t="s">
        <v>59</v>
      </c>
      <c r="D26" s="24">
        <v>1</v>
      </c>
      <c r="E26" s="15" t="s">
        <v>91</v>
      </c>
      <c r="F26" s="20"/>
      <c r="G26" s="20"/>
      <c r="H26" s="20"/>
    </row>
    <row r="27" spans="1:8" ht="36" customHeight="1" x14ac:dyDescent="0.45">
      <c r="A27" s="24">
        <v>25</v>
      </c>
      <c r="B27" s="52"/>
      <c r="C27" s="54"/>
      <c r="D27" s="24">
        <v>2</v>
      </c>
      <c r="E27" s="15" t="s">
        <v>92</v>
      </c>
      <c r="F27" s="20"/>
      <c r="G27" s="20"/>
      <c r="H27" s="20"/>
    </row>
    <row r="28" spans="1:8" ht="36" customHeight="1" x14ac:dyDescent="0.45">
      <c r="A28" s="24">
        <v>26</v>
      </c>
      <c r="B28" s="52" t="s">
        <v>155</v>
      </c>
      <c r="C28" s="53" t="s">
        <v>156</v>
      </c>
      <c r="D28" s="24">
        <v>1</v>
      </c>
      <c r="E28" s="15" t="s">
        <v>93</v>
      </c>
      <c r="F28" s="20"/>
      <c r="G28" s="20"/>
      <c r="H28" s="20"/>
    </row>
    <row r="29" spans="1:8" ht="36" customHeight="1" x14ac:dyDescent="0.45">
      <c r="A29" s="24">
        <v>27</v>
      </c>
      <c r="B29" s="52"/>
      <c r="C29" s="53"/>
      <c r="D29" s="24">
        <v>2</v>
      </c>
      <c r="E29" s="15" t="s">
        <v>94</v>
      </c>
      <c r="F29" s="20"/>
      <c r="G29" s="20"/>
      <c r="H29" s="20"/>
    </row>
    <row r="30" spans="1:8" ht="36" customHeight="1" x14ac:dyDescent="0.45">
      <c r="A30" s="24">
        <v>28</v>
      </c>
      <c r="B30" s="52"/>
      <c r="C30" s="53"/>
      <c r="D30" s="24">
        <v>3</v>
      </c>
      <c r="E30" s="15" t="s">
        <v>95</v>
      </c>
      <c r="F30" s="20"/>
      <c r="G30" s="20"/>
      <c r="H30" s="20"/>
    </row>
    <row r="31" spans="1:8" ht="36" customHeight="1" x14ac:dyDescent="0.45">
      <c r="A31" s="24">
        <v>29</v>
      </c>
      <c r="B31" s="52" t="s">
        <v>157</v>
      </c>
      <c r="C31" s="31" t="s">
        <v>158</v>
      </c>
      <c r="D31" s="24">
        <v>1</v>
      </c>
      <c r="E31" s="15" t="s">
        <v>96</v>
      </c>
      <c r="F31" s="20"/>
      <c r="G31" s="20"/>
      <c r="H31" s="20"/>
    </row>
    <row r="32" spans="1:8" ht="40.799999999999997" x14ac:dyDescent="0.45">
      <c r="A32" s="24">
        <v>30</v>
      </c>
      <c r="B32" s="52"/>
      <c r="C32" s="27" t="s">
        <v>159</v>
      </c>
      <c r="D32" s="24">
        <v>1</v>
      </c>
      <c r="E32" s="15" t="s">
        <v>97</v>
      </c>
      <c r="F32" s="20"/>
      <c r="G32" s="20"/>
      <c r="H32" s="20"/>
    </row>
    <row r="33" spans="1:8" ht="40.799999999999997" x14ac:dyDescent="0.45">
      <c r="A33" s="24">
        <v>31</v>
      </c>
      <c r="B33" s="52"/>
      <c r="C33" s="27" t="s">
        <v>160</v>
      </c>
      <c r="D33" s="24">
        <v>1</v>
      </c>
      <c r="E33" s="15" t="s">
        <v>98</v>
      </c>
      <c r="F33" s="20"/>
      <c r="G33" s="20"/>
      <c r="H33" s="20"/>
    </row>
    <row r="34" spans="1:8" ht="36" customHeight="1" x14ac:dyDescent="0.45">
      <c r="A34" s="24">
        <v>32</v>
      </c>
      <c r="B34" s="55" t="s">
        <v>161</v>
      </c>
      <c r="C34" s="53" t="s">
        <v>162</v>
      </c>
      <c r="D34" s="24">
        <v>1</v>
      </c>
      <c r="E34" s="15" t="s">
        <v>99</v>
      </c>
      <c r="F34" s="20"/>
      <c r="G34" s="20"/>
      <c r="H34" s="20"/>
    </row>
    <row r="35" spans="1:8" ht="36" customHeight="1" x14ac:dyDescent="0.45">
      <c r="A35" s="24">
        <v>33</v>
      </c>
      <c r="B35" s="55"/>
      <c r="C35" s="53"/>
      <c r="D35" s="24">
        <v>2</v>
      </c>
      <c r="E35" s="15" t="s">
        <v>100</v>
      </c>
      <c r="F35" s="20"/>
      <c r="G35" s="20"/>
      <c r="H35" s="20"/>
    </row>
    <row r="36" spans="1:8" ht="36" customHeight="1" x14ac:dyDescent="0.45">
      <c r="A36" s="24">
        <v>34</v>
      </c>
      <c r="B36" s="55"/>
      <c r="C36" s="53"/>
      <c r="D36" s="24">
        <v>3</v>
      </c>
      <c r="E36" s="15" t="s">
        <v>101</v>
      </c>
      <c r="F36" s="20"/>
      <c r="G36" s="20"/>
      <c r="H36" s="20"/>
    </row>
    <row r="37" spans="1:8" x14ac:dyDescent="0.45">
      <c r="A37" s="24">
        <v>35</v>
      </c>
      <c r="B37" s="55"/>
      <c r="C37" s="53" t="s">
        <v>163</v>
      </c>
      <c r="D37" s="24">
        <v>1</v>
      </c>
      <c r="E37" s="15" t="s">
        <v>102</v>
      </c>
      <c r="F37" s="20"/>
      <c r="G37" s="20"/>
      <c r="H37" s="20"/>
    </row>
    <row r="38" spans="1:8" x14ac:dyDescent="0.45">
      <c r="A38" s="24">
        <v>36</v>
      </c>
      <c r="B38" s="55"/>
      <c r="C38" s="53"/>
      <c r="D38" s="24">
        <v>2</v>
      </c>
      <c r="E38" s="15" t="s">
        <v>103</v>
      </c>
      <c r="F38" s="20"/>
      <c r="G38" s="20"/>
      <c r="H38" s="20"/>
    </row>
    <row r="39" spans="1:8" ht="36" x14ac:dyDescent="0.45">
      <c r="A39" s="24">
        <v>37</v>
      </c>
      <c r="B39" s="55"/>
      <c r="C39" s="53"/>
      <c r="D39" s="24">
        <v>3</v>
      </c>
      <c r="E39" s="15" t="s">
        <v>104</v>
      </c>
      <c r="F39" s="20"/>
      <c r="G39" s="20"/>
      <c r="H39" s="20"/>
    </row>
    <row r="40" spans="1:8" ht="36" x14ac:dyDescent="0.45">
      <c r="A40" s="24">
        <v>38</v>
      </c>
      <c r="B40" s="55"/>
      <c r="C40" s="27" t="s">
        <v>164</v>
      </c>
      <c r="D40" s="24">
        <v>1</v>
      </c>
      <c r="E40" s="15" t="s">
        <v>105</v>
      </c>
      <c r="F40" s="20"/>
      <c r="G40" s="20"/>
      <c r="H40" s="20"/>
    </row>
    <row r="41" spans="1:8" ht="27.6" x14ac:dyDescent="0.45">
      <c r="A41" s="24">
        <v>39</v>
      </c>
      <c r="B41" s="55"/>
      <c r="C41" s="27" t="s">
        <v>165</v>
      </c>
      <c r="D41" s="24">
        <v>1</v>
      </c>
      <c r="E41" s="15" t="s">
        <v>106</v>
      </c>
      <c r="F41" s="20"/>
      <c r="G41" s="20"/>
      <c r="H41" s="20"/>
    </row>
    <row r="42" spans="1:8" x14ac:dyDescent="0.45">
      <c r="A42" s="24">
        <v>40</v>
      </c>
      <c r="B42" s="55"/>
      <c r="C42" s="53" t="s">
        <v>166</v>
      </c>
      <c r="D42" s="24">
        <v>1</v>
      </c>
      <c r="E42" s="15" t="s">
        <v>107</v>
      </c>
      <c r="F42" s="20"/>
      <c r="G42" s="20"/>
      <c r="H42" s="20"/>
    </row>
    <row r="43" spans="1:8" ht="18" customHeight="1" x14ac:dyDescent="0.45">
      <c r="A43" s="24">
        <v>41</v>
      </c>
      <c r="B43" s="55"/>
      <c r="C43" s="53"/>
      <c r="D43" s="24">
        <v>2</v>
      </c>
      <c r="E43" s="15" t="s">
        <v>108</v>
      </c>
      <c r="F43" s="20"/>
      <c r="G43" s="20"/>
      <c r="H43" s="20"/>
    </row>
    <row r="44" spans="1:8" ht="36" x14ac:dyDescent="0.45">
      <c r="A44" s="24">
        <v>42</v>
      </c>
      <c r="B44" s="52" t="s">
        <v>167</v>
      </c>
      <c r="C44" s="53" t="s">
        <v>51</v>
      </c>
      <c r="D44" s="24">
        <v>1</v>
      </c>
      <c r="E44" s="15" t="s">
        <v>109</v>
      </c>
      <c r="F44" s="20"/>
      <c r="G44" s="20"/>
      <c r="H44" s="20"/>
    </row>
    <row r="45" spans="1:8" x14ac:dyDescent="0.45">
      <c r="A45" s="24">
        <v>43</v>
      </c>
      <c r="B45" s="52"/>
      <c r="C45" s="53"/>
      <c r="D45" s="24">
        <v>2</v>
      </c>
      <c r="E45" s="15" t="s">
        <v>110</v>
      </c>
      <c r="F45" s="20"/>
      <c r="G45" s="20"/>
      <c r="H45" s="20"/>
    </row>
    <row r="46" spans="1:8" ht="55.2" x14ac:dyDescent="0.45">
      <c r="A46" s="24">
        <v>44</v>
      </c>
      <c r="B46" s="28" t="s">
        <v>168</v>
      </c>
      <c r="C46" s="27" t="s">
        <v>168</v>
      </c>
      <c r="D46" s="24">
        <v>1</v>
      </c>
      <c r="E46" s="15" t="s">
        <v>111</v>
      </c>
      <c r="F46" s="20"/>
      <c r="G46" s="20"/>
      <c r="H46" s="20"/>
    </row>
    <row r="47" spans="1:8" ht="36" customHeight="1" x14ac:dyDescent="0.45">
      <c r="A47" s="24">
        <v>45</v>
      </c>
      <c r="B47" s="52" t="s">
        <v>169</v>
      </c>
      <c r="C47" s="53" t="s">
        <v>170</v>
      </c>
      <c r="D47" s="24">
        <v>1</v>
      </c>
      <c r="E47" s="15" t="s">
        <v>112</v>
      </c>
      <c r="F47" s="20"/>
      <c r="G47" s="20"/>
      <c r="H47" s="20"/>
    </row>
    <row r="48" spans="1:8" x14ac:dyDescent="0.45">
      <c r="A48" s="24">
        <v>46</v>
      </c>
      <c r="B48" s="52"/>
      <c r="C48" s="53"/>
      <c r="D48" s="24">
        <v>2</v>
      </c>
      <c r="E48" s="34" t="s">
        <v>113</v>
      </c>
      <c r="F48" s="20"/>
      <c r="G48" s="20"/>
      <c r="H48" s="20"/>
    </row>
    <row r="49" spans="1:8" x14ac:dyDescent="0.45">
      <c r="A49" s="24">
        <v>47</v>
      </c>
      <c r="B49" s="52"/>
      <c r="C49" s="53"/>
      <c r="D49" s="24">
        <v>3</v>
      </c>
      <c r="E49" s="15" t="s">
        <v>114</v>
      </c>
      <c r="F49" s="20"/>
      <c r="G49" s="20"/>
      <c r="H49" s="20"/>
    </row>
    <row r="50" spans="1:8" ht="30" customHeight="1" x14ac:dyDescent="0.45">
      <c r="A50" s="24">
        <v>48</v>
      </c>
      <c r="B50" s="52"/>
      <c r="C50" s="53" t="s">
        <v>169</v>
      </c>
      <c r="D50" s="24">
        <v>1</v>
      </c>
      <c r="E50" s="15" t="s">
        <v>115</v>
      </c>
      <c r="F50" s="20"/>
      <c r="G50" s="20"/>
      <c r="H50" s="20"/>
    </row>
    <row r="51" spans="1:8" ht="30" customHeight="1" x14ac:dyDescent="0.45">
      <c r="A51" s="24">
        <v>49</v>
      </c>
      <c r="B51" s="52"/>
      <c r="C51" s="53"/>
      <c r="D51" s="24">
        <v>2</v>
      </c>
      <c r="E51" s="15" t="s">
        <v>116</v>
      </c>
      <c r="F51" s="20"/>
      <c r="G51" s="20"/>
      <c r="H51" s="20"/>
    </row>
    <row r="52" spans="1:8" ht="30" customHeight="1" x14ac:dyDescent="0.45">
      <c r="A52" s="24">
        <v>50</v>
      </c>
      <c r="B52" s="52"/>
      <c r="C52" s="53"/>
      <c r="D52" s="24">
        <v>3</v>
      </c>
      <c r="E52" s="15" t="s">
        <v>117</v>
      </c>
      <c r="F52" s="20"/>
      <c r="G52" s="20"/>
      <c r="H52" s="20"/>
    </row>
    <row r="53" spans="1:8" x14ac:dyDescent="0.45">
      <c r="A53" s="24">
        <v>51</v>
      </c>
      <c r="B53" s="52"/>
      <c r="C53" s="53" t="s">
        <v>171</v>
      </c>
      <c r="D53" s="24">
        <v>1</v>
      </c>
      <c r="E53" s="15" t="s">
        <v>118</v>
      </c>
      <c r="F53" s="20"/>
      <c r="G53" s="20"/>
      <c r="H53" s="20"/>
    </row>
    <row r="54" spans="1:8" x14ac:dyDescent="0.45">
      <c r="A54" s="24">
        <v>52</v>
      </c>
      <c r="B54" s="52"/>
      <c r="C54" s="53"/>
      <c r="D54" s="24">
        <v>2</v>
      </c>
      <c r="E54" s="15" t="s">
        <v>119</v>
      </c>
      <c r="F54" s="20"/>
      <c r="G54" s="20"/>
      <c r="H54" s="20"/>
    </row>
    <row r="55" spans="1:8" ht="18.75" customHeight="1" x14ac:dyDescent="0.45">
      <c r="A55" s="24">
        <v>53</v>
      </c>
      <c r="B55" s="52"/>
      <c r="C55" s="53"/>
      <c r="D55" s="24">
        <v>3</v>
      </c>
      <c r="E55" s="15" t="s">
        <v>120</v>
      </c>
      <c r="F55" s="20"/>
      <c r="G55" s="20"/>
      <c r="H55" s="20"/>
    </row>
    <row r="56" spans="1:8" ht="36" customHeight="1" x14ac:dyDescent="0.45">
      <c r="A56" s="24">
        <v>54</v>
      </c>
      <c r="B56" s="52" t="s">
        <v>172</v>
      </c>
      <c r="C56" s="53" t="s">
        <v>172</v>
      </c>
      <c r="D56" s="24">
        <v>1</v>
      </c>
      <c r="E56" s="15" t="s">
        <v>121</v>
      </c>
      <c r="F56" s="20"/>
      <c r="G56" s="20"/>
      <c r="H56" s="20"/>
    </row>
    <row r="57" spans="1:8" ht="36" customHeight="1" x14ac:dyDescent="0.45">
      <c r="A57" s="24">
        <v>55</v>
      </c>
      <c r="B57" s="52"/>
      <c r="C57" s="53"/>
      <c r="D57" s="24">
        <v>2</v>
      </c>
      <c r="E57" s="15" t="s">
        <v>122</v>
      </c>
      <c r="F57" s="20"/>
      <c r="G57" s="20"/>
      <c r="H57" s="20"/>
    </row>
    <row r="58" spans="1:8" x14ac:dyDescent="0.45">
      <c r="A58" s="24">
        <v>56</v>
      </c>
      <c r="B58" s="52" t="s">
        <v>173</v>
      </c>
      <c r="C58" s="53" t="s">
        <v>174</v>
      </c>
      <c r="D58" s="24">
        <v>1</v>
      </c>
      <c r="E58" s="15" t="s">
        <v>123</v>
      </c>
      <c r="F58" s="20"/>
      <c r="G58" s="20"/>
      <c r="H58" s="20"/>
    </row>
    <row r="59" spans="1:8" ht="18" customHeight="1" x14ac:dyDescent="0.45">
      <c r="A59" s="24">
        <v>57</v>
      </c>
      <c r="B59" s="52"/>
      <c r="C59" s="53"/>
      <c r="D59" s="24">
        <v>2</v>
      </c>
      <c r="E59" s="15" t="s">
        <v>124</v>
      </c>
      <c r="F59" s="20"/>
      <c r="G59" s="20"/>
      <c r="H59" s="20"/>
    </row>
    <row r="60" spans="1:8" ht="27.6" x14ac:dyDescent="0.45">
      <c r="A60" s="24">
        <v>58</v>
      </c>
      <c r="B60" s="52"/>
      <c r="C60" s="27" t="s">
        <v>175</v>
      </c>
      <c r="D60" s="24">
        <v>3</v>
      </c>
      <c r="E60" s="15" t="s">
        <v>125</v>
      </c>
      <c r="F60" s="20"/>
      <c r="G60" s="20"/>
      <c r="H60" s="20"/>
    </row>
    <row r="61" spans="1:8" x14ac:dyDescent="0.45">
      <c r="A61" s="24">
        <v>59</v>
      </c>
      <c r="B61" s="52" t="s">
        <v>176</v>
      </c>
      <c r="C61" s="53" t="s">
        <v>177</v>
      </c>
      <c r="D61" s="24">
        <v>1</v>
      </c>
      <c r="E61" s="15" t="s">
        <v>126</v>
      </c>
      <c r="F61" s="20"/>
      <c r="G61" s="20"/>
      <c r="H61" s="20"/>
    </row>
    <row r="62" spans="1:8" ht="36" x14ac:dyDescent="0.45">
      <c r="A62" s="24">
        <v>60</v>
      </c>
      <c r="B62" s="52"/>
      <c r="C62" s="53"/>
      <c r="D62" s="24">
        <v>2</v>
      </c>
      <c r="E62" s="15" t="s">
        <v>127</v>
      </c>
      <c r="F62" s="20"/>
      <c r="G62" s="20"/>
      <c r="H62" s="20"/>
    </row>
    <row r="63" spans="1:8" ht="18" customHeight="1" x14ac:dyDescent="0.45">
      <c r="A63" s="24">
        <v>61</v>
      </c>
      <c r="B63" s="52"/>
      <c r="C63" s="53"/>
      <c r="D63" s="24">
        <v>3</v>
      </c>
      <c r="E63" s="15" t="s">
        <v>128</v>
      </c>
      <c r="F63" s="20"/>
      <c r="G63" s="20"/>
      <c r="H63" s="20"/>
    </row>
    <row r="64" spans="1:8" x14ac:dyDescent="0.45">
      <c r="A64" s="24">
        <v>62</v>
      </c>
      <c r="B64" s="52"/>
      <c r="C64" s="53" t="s">
        <v>178</v>
      </c>
      <c r="D64" s="24">
        <v>1</v>
      </c>
      <c r="E64" s="15" t="s">
        <v>129</v>
      </c>
      <c r="F64" s="20"/>
      <c r="G64" s="20"/>
      <c r="H64" s="20"/>
    </row>
    <row r="65" spans="1:8" x14ac:dyDescent="0.45">
      <c r="A65" s="24">
        <v>63</v>
      </c>
      <c r="B65" s="52"/>
      <c r="C65" s="53"/>
      <c r="D65" s="24">
        <v>2</v>
      </c>
      <c r="E65" s="15" t="s">
        <v>130</v>
      </c>
      <c r="F65" s="20"/>
      <c r="G65" s="20"/>
      <c r="H65" s="20"/>
    </row>
    <row r="66" spans="1:8" x14ac:dyDescent="0.45">
      <c r="A66" s="24">
        <v>64</v>
      </c>
      <c r="B66" s="52"/>
      <c r="C66" s="53"/>
      <c r="D66" s="24">
        <v>3</v>
      </c>
      <c r="E66" s="15" t="s">
        <v>131</v>
      </c>
      <c r="F66" s="20"/>
      <c r="G66" s="20"/>
      <c r="H66" s="20"/>
    </row>
    <row r="67" spans="1:8" ht="18.75" customHeight="1" x14ac:dyDescent="0.45">
      <c r="A67" s="24">
        <v>65</v>
      </c>
      <c r="B67" s="52"/>
      <c r="C67" s="53"/>
      <c r="D67" s="24">
        <v>4</v>
      </c>
      <c r="E67" s="15" t="s">
        <v>132</v>
      </c>
      <c r="F67" s="20"/>
      <c r="G67" s="20"/>
      <c r="H67" s="20"/>
    </row>
    <row r="68" spans="1:8" ht="36" customHeight="1" x14ac:dyDescent="0.45">
      <c r="A68" s="24">
        <v>66</v>
      </c>
      <c r="B68" s="52" t="s">
        <v>179</v>
      </c>
      <c r="C68" s="27" t="s">
        <v>180</v>
      </c>
      <c r="D68" s="24">
        <v>1</v>
      </c>
      <c r="E68" s="15" t="s">
        <v>133</v>
      </c>
      <c r="F68" s="20"/>
      <c r="G68" s="20"/>
      <c r="H68" s="20"/>
    </row>
    <row r="69" spans="1:8" ht="36" customHeight="1" x14ac:dyDescent="0.45">
      <c r="A69" s="24">
        <v>67</v>
      </c>
      <c r="B69" s="52"/>
      <c r="C69" s="27" t="s">
        <v>181</v>
      </c>
      <c r="D69" s="24">
        <v>1</v>
      </c>
      <c r="E69" s="15" t="s">
        <v>134</v>
      </c>
      <c r="F69" s="20"/>
      <c r="G69" s="20"/>
      <c r="H69" s="20"/>
    </row>
    <row r="70" spans="1:8" ht="30" customHeight="1" x14ac:dyDescent="0.45">
      <c r="A70" s="24">
        <v>68</v>
      </c>
      <c r="B70" s="52"/>
      <c r="C70" s="53" t="s">
        <v>182</v>
      </c>
      <c r="D70" s="24">
        <v>1</v>
      </c>
      <c r="E70" s="15" t="s">
        <v>135</v>
      </c>
      <c r="F70" s="20"/>
      <c r="G70" s="20"/>
      <c r="H70" s="20"/>
    </row>
    <row r="71" spans="1:8" ht="30" customHeight="1" x14ac:dyDescent="0.45">
      <c r="A71" s="24">
        <v>69</v>
      </c>
      <c r="B71" s="52"/>
      <c r="C71" s="53"/>
      <c r="D71" s="24">
        <v>2</v>
      </c>
      <c r="E71" s="15" t="s">
        <v>136</v>
      </c>
      <c r="F71" s="20"/>
      <c r="G71" s="20"/>
      <c r="H71" s="20"/>
    </row>
    <row r="72" spans="1:8" ht="36" x14ac:dyDescent="0.45">
      <c r="A72" s="24">
        <v>70</v>
      </c>
      <c r="B72" s="52"/>
      <c r="C72" s="27" t="s">
        <v>183</v>
      </c>
      <c r="D72" s="24">
        <v>1</v>
      </c>
      <c r="E72" s="15" t="s">
        <v>137</v>
      </c>
      <c r="F72" s="20"/>
      <c r="G72" s="20"/>
      <c r="H72" s="20"/>
    </row>
    <row r="73" spans="1:8" ht="48" customHeight="1" x14ac:dyDescent="0.45">
      <c r="A73" s="24">
        <v>71</v>
      </c>
      <c r="B73" s="52" t="s">
        <v>184</v>
      </c>
      <c r="C73" s="53" t="s">
        <v>185</v>
      </c>
      <c r="D73" s="24">
        <v>1</v>
      </c>
      <c r="E73" s="15" t="s">
        <v>138</v>
      </c>
      <c r="F73" s="20"/>
      <c r="G73" s="20"/>
      <c r="H73" s="20"/>
    </row>
    <row r="74" spans="1:8" ht="48" customHeight="1" x14ac:dyDescent="0.45">
      <c r="A74" s="24">
        <v>72</v>
      </c>
      <c r="B74" s="52"/>
      <c r="C74" s="53"/>
      <c r="D74" s="24">
        <v>2</v>
      </c>
      <c r="E74" s="15" t="s">
        <v>139</v>
      </c>
      <c r="F74" s="20"/>
      <c r="G74" s="20"/>
      <c r="H74" s="20"/>
    </row>
    <row r="75" spans="1:8" ht="48" customHeight="1" x14ac:dyDescent="0.45">
      <c r="A75" s="24">
        <v>73</v>
      </c>
      <c r="B75" s="52"/>
      <c r="C75" s="53"/>
      <c r="D75" s="24">
        <v>3</v>
      </c>
      <c r="E75" s="15" t="s">
        <v>140</v>
      </c>
      <c r="F75" s="20"/>
      <c r="G75" s="20"/>
      <c r="H75" s="20"/>
    </row>
    <row r="76" spans="1:8" ht="48" customHeight="1" x14ac:dyDescent="0.45">
      <c r="A76" s="24">
        <v>74</v>
      </c>
      <c r="B76" s="52"/>
      <c r="C76" s="27" t="s">
        <v>186</v>
      </c>
      <c r="D76" s="24">
        <v>1</v>
      </c>
      <c r="E76" s="15" t="s">
        <v>141</v>
      </c>
      <c r="F76" s="20"/>
      <c r="G76" s="20"/>
      <c r="H76" s="20"/>
    </row>
    <row r="77" spans="1:8" x14ac:dyDescent="0.45">
      <c r="A77" s="25"/>
      <c r="B77" s="29"/>
      <c r="C77" s="30"/>
      <c r="D77" s="25"/>
      <c r="E77" s="26"/>
      <c r="F77" s="35"/>
      <c r="G77" s="35"/>
      <c r="H77" s="35"/>
    </row>
    <row r="78" spans="1:8" x14ac:dyDescent="0.45">
      <c r="A78" s="25"/>
      <c r="B78" s="29"/>
      <c r="C78" s="30"/>
      <c r="D78" s="25"/>
      <c r="E78" s="26"/>
      <c r="F78" s="35"/>
      <c r="G78" s="35"/>
      <c r="H78" s="35"/>
    </row>
  </sheetData>
  <sheetProtection algorithmName="SHA-512" hashValue="qnRfeFoU0Gs78SzNoLA8vk6n7ERw8913xd6135UmDy1t4XVAMN4u7esWDxEUmUIqDIUHio6ZraLx21MdjzeBpA==" saltValue="GSC8itdBh8F9CEtFMoXAhw==" spinCount="100000" sheet="1" objects="1" scenarios="1"/>
  <mergeCells count="40">
    <mergeCell ref="B24:B25"/>
    <mergeCell ref="C24:C25"/>
    <mergeCell ref="B14:B18"/>
    <mergeCell ref="C14:C18"/>
    <mergeCell ref="B19:B21"/>
    <mergeCell ref="C19:C21"/>
    <mergeCell ref="B22:B23"/>
    <mergeCell ref="C22:C23"/>
    <mergeCell ref="A1:H1"/>
    <mergeCell ref="B3:B8"/>
    <mergeCell ref="C3:C4"/>
    <mergeCell ref="C5:C8"/>
    <mergeCell ref="B9:B12"/>
    <mergeCell ref="C10:C11"/>
    <mergeCell ref="B34:B43"/>
    <mergeCell ref="C34:C36"/>
    <mergeCell ref="C37:C39"/>
    <mergeCell ref="C42:C43"/>
    <mergeCell ref="C70:C71"/>
    <mergeCell ref="B26:B27"/>
    <mergeCell ref="C26:C27"/>
    <mergeCell ref="B28:B30"/>
    <mergeCell ref="C28:C30"/>
    <mergeCell ref="B31:B33"/>
    <mergeCell ref="B73:B76"/>
    <mergeCell ref="C73:C75"/>
    <mergeCell ref="B44:B45"/>
    <mergeCell ref="C44:C45"/>
    <mergeCell ref="B47:B55"/>
    <mergeCell ref="C47:C49"/>
    <mergeCell ref="C50:C52"/>
    <mergeCell ref="C53:C55"/>
    <mergeCell ref="B56:B57"/>
    <mergeCell ref="C56:C57"/>
    <mergeCell ref="B58:B60"/>
    <mergeCell ref="C58:C59"/>
    <mergeCell ref="B61:B67"/>
    <mergeCell ref="C61:C63"/>
    <mergeCell ref="C64:C67"/>
    <mergeCell ref="B68:B72"/>
  </mergeCells>
  <phoneticPr fontId="1"/>
  <dataValidations count="1">
    <dataValidation type="list" allowBlank="1" showInputMessage="1" showErrorMessage="1" sqref="F3:H76">
      <formula1>"〇"</formula1>
    </dataValidation>
  </dataValidations>
  <pageMargins left="0.25" right="0.25" top="0.75" bottom="0.75" header="0.3" footer="0.3"/>
  <pageSetup paperSize="9" orientation="portrait" r:id="rId1"/>
  <rowBreaks count="2" manualBreakCount="2">
    <brk id="46" max="16383"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zoomScaleNormal="100" zoomScaleSheetLayoutView="70" workbookViewId="0">
      <selection activeCell="B1" sqref="B1"/>
    </sheetView>
  </sheetViews>
  <sheetFormatPr defaultRowHeight="18" x14ac:dyDescent="0.45"/>
  <cols>
    <col min="1" max="1" width="0.296875" customWidth="1"/>
    <col min="3" max="3" width="3.5" customWidth="1"/>
    <col min="4" max="4" width="40" customWidth="1"/>
    <col min="5" max="5" width="5.296875" customWidth="1"/>
    <col min="6" max="6" width="8.19921875" bestFit="1" customWidth="1"/>
    <col min="7" max="7" width="5.59765625" customWidth="1"/>
    <col min="8" max="8" width="8.69921875" customWidth="1"/>
    <col min="9" max="9" width="9.09765625" customWidth="1"/>
  </cols>
  <sheetData>
    <row r="1" spans="2:9" ht="15" customHeight="1" x14ac:dyDescent="0.45">
      <c r="B1" s="22"/>
      <c r="C1" s="57" t="s">
        <v>52</v>
      </c>
      <c r="D1" s="58"/>
      <c r="E1" s="40" t="s">
        <v>54</v>
      </c>
      <c r="F1" s="40" t="s">
        <v>56</v>
      </c>
      <c r="G1" s="40" t="s">
        <v>55</v>
      </c>
      <c r="H1" s="40" t="s">
        <v>13</v>
      </c>
      <c r="I1" s="41" t="s">
        <v>238</v>
      </c>
    </row>
    <row r="2" spans="2:9" ht="31.5" customHeight="1" x14ac:dyDescent="0.45">
      <c r="B2" s="43" t="s">
        <v>237</v>
      </c>
      <c r="C2" s="47" t="str">
        <f>IF(次の目標!$L27="日常生活",次の目標!B27,"")</f>
        <v/>
      </c>
      <c r="D2" s="21" t="str">
        <f>IF(次の目標!$L27="日常生活",次の目標!C27,"")</f>
        <v/>
      </c>
      <c r="E2" s="18" t="str">
        <f>IF(次の目標!$L27="日常生活",次の目標!D27,"")</f>
        <v/>
      </c>
      <c r="F2" s="18" t="str">
        <f>IF(次の目標!$L27="日常生活",次の目標!E27,"")</f>
        <v/>
      </c>
      <c r="G2" s="18" t="str">
        <f>IF(次の目標!$L27="日常生活",次の目標!F27,"")</f>
        <v/>
      </c>
      <c r="H2" s="18" t="str">
        <f>IF(次の目標!$L27="日常生活",次の目標!G27,"")</f>
        <v/>
      </c>
      <c r="I2" s="18" t="str">
        <f>IF(次の目標!$L27="日常生活",次の目標!H27,"")</f>
        <v/>
      </c>
    </row>
    <row r="3" spans="2:9" ht="31.5" customHeight="1" x14ac:dyDescent="0.45">
      <c r="B3" s="43" t="s">
        <v>222</v>
      </c>
      <c r="C3" s="47" t="str">
        <f>IF(次の目標!$L17="算数",次の目標!B17,"")</f>
        <v/>
      </c>
      <c r="D3" s="21" t="str">
        <f>IF(次の目標!$L17="算数",次の目標!C17,"")</f>
        <v/>
      </c>
      <c r="E3" s="18" t="str">
        <f>IF(次の目標!$L17="算数",次の目標!D17,"")</f>
        <v/>
      </c>
      <c r="F3" s="18" t="str">
        <f>IF(次の目標!$L17="算数",次の目標!E17,"")</f>
        <v/>
      </c>
      <c r="G3" s="18" t="str">
        <f>IF(次の目標!$L17="算数",次の目標!F17,"")</f>
        <v/>
      </c>
      <c r="H3" s="18" t="str">
        <f>IF(次の目標!$L17="算数",次の目標!G17,"")</f>
        <v/>
      </c>
      <c r="I3" s="18" t="str">
        <f>IF(次の目標!$L17="算数",次の目標!H17,"")</f>
        <v/>
      </c>
    </row>
    <row r="4" spans="2:9" ht="31.5" customHeight="1" x14ac:dyDescent="0.45">
      <c r="B4" s="59" t="s">
        <v>261</v>
      </c>
      <c r="C4" s="47" t="str">
        <f>IF(次の目標!$L30="体育",次の目標!B30,"")</f>
        <v/>
      </c>
      <c r="D4" s="21" t="str">
        <f>IF(次の目標!$L30="体育",次の目標!C30,"")</f>
        <v/>
      </c>
      <c r="E4" s="18" t="str">
        <f>IF(次の目標!$L30="体育",次の目標!D30,"")</f>
        <v/>
      </c>
      <c r="F4" s="18" t="str">
        <f>IF(次の目標!$L30="体育",次の目標!E30,"")</f>
        <v/>
      </c>
      <c r="G4" s="18" t="str">
        <f>IF(次の目標!$L30="体育",次の目標!F30,"")</f>
        <v/>
      </c>
      <c r="H4" s="18" t="str">
        <f>IF(次の目標!$L30="体育",次の目標!G30,"")</f>
        <v/>
      </c>
      <c r="I4" s="18" t="str">
        <f>IF(次の目標!$L30="体育",次の目標!H30,"")</f>
        <v/>
      </c>
    </row>
    <row r="5" spans="2:9" ht="31.5" customHeight="1" x14ac:dyDescent="0.45">
      <c r="B5" s="60"/>
      <c r="C5" s="47" t="str">
        <f>IF(次の目標!$L31="体育",次の目標!B31,"")</f>
        <v/>
      </c>
      <c r="D5" s="21" t="str">
        <f>IF(次の目標!$L31="体育",次の目標!C31,"")</f>
        <v/>
      </c>
      <c r="E5" s="18" t="str">
        <f>IF(次の目標!$L31="体育",次の目標!D31,"")</f>
        <v/>
      </c>
      <c r="F5" s="18" t="str">
        <f>IF(次の目標!$L31="体育",次の目標!E31,"")</f>
        <v/>
      </c>
      <c r="G5" s="18" t="str">
        <f>IF(次の目標!$L31="体育",次の目標!F31,"")</f>
        <v/>
      </c>
      <c r="H5" s="18" t="str">
        <f>IF(次の目標!$L31="体育",次の目標!G31,"")</f>
        <v/>
      </c>
      <c r="I5" s="18" t="str">
        <f>IF(次の目標!$L31="体育",次の目標!H31,"")</f>
        <v/>
      </c>
    </row>
    <row r="6" spans="2:9" ht="31.5" customHeight="1" x14ac:dyDescent="0.45">
      <c r="B6" s="61" t="s">
        <v>224</v>
      </c>
      <c r="C6" s="47" t="str">
        <f>IF(次の目標!$L33="職業",次の目標!B33,"")</f>
        <v/>
      </c>
      <c r="D6" s="21" t="str">
        <f>IF(次の目標!$L33="職業",次の目標!C33,"")</f>
        <v/>
      </c>
      <c r="E6" s="18" t="str">
        <f>IF(次の目標!$L33="職業",次の目標!D33,"")</f>
        <v/>
      </c>
      <c r="F6" s="18" t="str">
        <f>IF(次の目標!$L33="職業",次の目標!E33,"")</f>
        <v/>
      </c>
      <c r="G6" s="18" t="str">
        <f>IF(次の目標!$L33="職業",次の目標!F33,"")</f>
        <v/>
      </c>
      <c r="H6" s="18" t="str">
        <f>IF(次の目標!$L33="職業",次の目標!G33,"")</f>
        <v/>
      </c>
      <c r="I6" s="18" t="str">
        <f>IF(次の目標!$L33="職業",次の目標!H33,"")</f>
        <v/>
      </c>
    </row>
    <row r="7" spans="2:9" ht="31.5" customHeight="1" x14ac:dyDescent="0.45">
      <c r="B7" s="62"/>
      <c r="C7" s="47" t="str">
        <f>IF(次の目標!$L34="職業",次の目標!B34,"")</f>
        <v/>
      </c>
      <c r="D7" s="21" t="str">
        <f>IF(次の目標!$L34="職業",次の目標!C34,"")</f>
        <v/>
      </c>
      <c r="E7" s="18" t="str">
        <f>IF(次の目標!$L34="職業",次の目標!D34,"")</f>
        <v/>
      </c>
      <c r="F7" s="18" t="str">
        <f>IF(次の目標!$L34="職業",次の目標!E34,"")</f>
        <v/>
      </c>
      <c r="G7" s="18" t="str">
        <f>IF(次の目標!$L34="職業",次の目標!F34,"")</f>
        <v/>
      </c>
      <c r="H7" s="18" t="str">
        <f>IF(次の目標!$L34="職業",次の目標!G34,"")</f>
        <v/>
      </c>
      <c r="I7" s="18" t="str">
        <f>IF(次の目標!$L34="職業",次の目標!H34,"")</f>
        <v/>
      </c>
    </row>
    <row r="8" spans="2:9" ht="31.5" customHeight="1" x14ac:dyDescent="0.45">
      <c r="B8" s="62"/>
      <c r="C8" s="47" t="str">
        <f>IF(次の目標!$L35="職業",次の目標!B35,"")</f>
        <v/>
      </c>
      <c r="D8" s="21" t="str">
        <f>IF(次の目標!$L35="職業",次の目標!C35,"")</f>
        <v/>
      </c>
      <c r="E8" s="18" t="str">
        <f>IF(次の目標!$L35="職業",次の目標!D35,"")</f>
        <v/>
      </c>
      <c r="F8" s="18" t="str">
        <f>IF(次の目標!$L35="職業",次の目標!E35,"")</f>
        <v/>
      </c>
      <c r="G8" s="18" t="str">
        <f>IF(次の目標!$L35="職業",次の目標!F35,"")</f>
        <v/>
      </c>
      <c r="H8" s="18" t="str">
        <f>IF(次の目標!$L35="職業",次の目標!G35,"")</f>
        <v/>
      </c>
      <c r="I8" s="18" t="str">
        <f>IF(次の目標!$L35="職業",次の目標!H35,"")</f>
        <v/>
      </c>
    </row>
    <row r="9" spans="2:9" ht="31.5" customHeight="1" x14ac:dyDescent="0.45">
      <c r="B9" s="62"/>
      <c r="C9" s="47" t="str">
        <f>IF(次の目標!$L36="職業",次の目標!B36,"")</f>
        <v/>
      </c>
      <c r="D9" s="21" t="str">
        <f>IF(次の目標!$L36="職業",次の目標!C36,"")</f>
        <v/>
      </c>
      <c r="E9" s="18" t="str">
        <f>IF(次の目標!$L36="職業",次の目標!D36,"")</f>
        <v/>
      </c>
      <c r="F9" s="18" t="str">
        <f>IF(次の目標!$L36="職業",次の目標!E36,"")</f>
        <v/>
      </c>
      <c r="G9" s="18" t="str">
        <f>IF(次の目標!$L36="職業",次の目標!F36,"")</f>
        <v/>
      </c>
      <c r="H9" s="18" t="str">
        <f>IF(次の目標!$L36="職業",次の目標!G36,"")</f>
        <v/>
      </c>
      <c r="I9" s="18" t="str">
        <f>IF(次の目標!$L36="職業",次の目標!H36,"")</f>
        <v/>
      </c>
    </row>
    <row r="10" spans="2:9" ht="31.5" customHeight="1" x14ac:dyDescent="0.45">
      <c r="B10" s="62"/>
      <c r="C10" s="47" t="str">
        <f>IF(次の目標!$L36="職業",次の目標!B36,"")</f>
        <v/>
      </c>
      <c r="D10" s="21" t="str">
        <f>IF(次の目標!$L36="職業",次の目標!C36,"")</f>
        <v/>
      </c>
      <c r="E10" s="18" t="str">
        <f>IF(次の目標!$L36="職業",次の目標!D36,"")</f>
        <v/>
      </c>
      <c r="F10" s="18" t="str">
        <f>IF(次の目標!$L36="職業",次の目標!E36,"")</f>
        <v/>
      </c>
      <c r="G10" s="18" t="str">
        <f>IF(次の目標!$L36="職業",次の目標!F36,"")</f>
        <v/>
      </c>
      <c r="H10" s="18" t="str">
        <f>IF(次の目標!$L36="職業",次の目標!G36,"")</f>
        <v/>
      </c>
      <c r="I10" s="18" t="str">
        <f>IF(次の目標!$L36="職業",次の目標!H36,"")</f>
        <v/>
      </c>
    </row>
    <row r="11" spans="2:9" ht="31.5" customHeight="1" x14ac:dyDescent="0.45">
      <c r="B11" s="62"/>
      <c r="C11" s="47" t="str">
        <f>IF(次の目標!$L37="職業",次の目標!B37,"")</f>
        <v/>
      </c>
      <c r="D11" s="21" t="str">
        <f>IF(次の目標!$L37="職業",次の目標!C37,"")</f>
        <v/>
      </c>
      <c r="E11" s="18" t="str">
        <f>IF(次の目標!$L37="職業",次の目標!D37,"")</f>
        <v/>
      </c>
      <c r="F11" s="18" t="str">
        <f>IF(次の目標!$L37="職業",次の目標!E37,"")</f>
        <v/>
      </c>
      <c r="G11" s="18" t="str">
        <f>IF(次の目標!$L37="職業",次の目標!F37,"")</f>
        <v/>
      </c>
      <c r="H11" s="18" t="str">
        <f>IF(次の目標!$L37="職業",次の目標!G37,"")</f>
        <v/>
      </c>
      <c r="I11" s="18" t="str">
        <f>IF(次の目標!$L37="職業",次の目標!H37,"")</f>
        <v/>
      </c>
    </row>
    <row r="12" spans="2:9" ht="31.5" customHeight="1" x14ac:dyDescent="0.45">
      <c r="B12" s="62"/>
      <c r="C12" s="47" t="str">
        <f>IF(次の目標!$L38="職業",次の目標!B38,"")</f>
        <v/>
      </c>
      <c r="D12" s="21" t="str">
        <f>IF(次の目標!$L38="職業",次の目標!C38,"")</f>
        <v/>
      </c>
      <c r="E12" s="18" t="str">
        <f>IF(次の目標!$L38="職業",次の目標!D38,"")</f>
        <v/>
      </c>
      <c r="F12" s="18" t="str">
        <f>IF(次の目標!$L38="職業",次の目標!E38,"")</f>
        <v/>
      </c>
      <c r="G12" s="18" t="str">
        <f>IF(次の目標!$L38="職業",次の目標!F38,"")</f>
        <v/>
      </c>
      <c r="H12" s="18" t="str">
        <f>IF(次の目標!$L38="職業",次の目標!G38,"")</f>
        <v/>
      </c>
      <c r="I12" s="18" t="str">
        <f>IF(次の目標!$L38="職業",次の目標!H38,"")</f>
        <v/>
      </c>
    </row>
    <row r="13" spans="2:9" ht="31.5" customHeight="1" x14ac:dyDescent="0.45">
      <c r="B13" s="60"/>
      <c r="C13" s="47" t="str">
        <f>IF(次の目標!$L39="職業",次の目標!B39,"")</f>
        <v/>
      </c>
      <c r="D13" s="21" t="str">
        <f>IF(次の目標!$L39="職業",次の目標!C39,"")</f>
        <v/>
      </c>
      <c r="E13" s="18" t="str">
        <f>IF(次の目標!$L39="職業",次の目標!D39,"")</f>
        <v/>
      </c>
      <c r="F13" s="18" t="str">
        <f>IF(次の目標!$L39="職業",次の目標!E39,"")</f>
        <v/>
      </c>
      <c r="G13" s="18" t="str">
        <f>IF(次の目標!$L39="職業",次の目標!F39,"")</f>
        <v/>
      </c>
      <c r="H13" s="18" t="str">
        <f>IF(次の目標!$L39="職業",次の目標!G39,"")</f>
        <v/>
      </c>
      <c r="I13" s="18" t="str">
        <f>IF(次の目標!$L39="職業",次の目標!H39,"")</f>
        <v/>
      </c>
    </row>
    <row r="14" spans="2:9" ht="31.5" customHeight="1" x14ac:dyDescent="0.45">
      <c r="B14" s="61" t="s">
        <v>220</v>
      </c>
      <c r="C14" s="47" t="str">
        <f>IF(次の目標!$L4="家庭",次の目標!B4,"")</f>
        <v/>
      </c>
      <c r="D14" s="21" t="str">
        <f>IF(次の目標!$L4="家庭",次の目標!C4,"")</f>
        <v/>
      </c>
      <c r="E14" s="18" t="str">
        <f>IF(次の目標!$L4="家庭",次の目標!D4,"")</f>
        <v/>
      </c>
      <c r="F14" s="18" t="str">
        <f>IF(次の目標!$L4="家庭",次の目標!E4,"")</f>
        <v/>
      </c>
      <c r="G14" s="18" t="str">
        <f>IF(次の目標!$L4="家庭",次の目標!F4,"")</f>
        <v/>
      </c>
      <c r="H14" s="18" t="str">
        <f>IF(次の目標!$L4="家庭",次の目標!G4,"")</f>
        <v/>
      </c>
      <c r="I14" s="18" t="str">
        <f>IF(次の目標!$L4="家庭",次の目標!H4,"")</f>
        <v/>
      </c>
    </row>
    <row r="15" spans="2:9" ht="31.5" customHeight="1" x14ac:dyDescent="0.45">
      <c r="B15" s="62"/>
      <c r="C15" s="47" t="str">
        <f>IF(次の目標!$L5="家庭",次の目標!B5,"")</f>
        <v/>
      </c>
      <c r="D15" s="21" t="str">
        <f>IF(次の目標!$L5="家庭",次の目標!C5,"")</f>
        <v/>
      </c>
      <c r="E15" s="18" t="str">
        <f>IF(次の目標!$L5="家庭",次の目標!D5,"")</f>
        <v/>
      </c>
      <c r="F15" s="18" t="str">
        <f>IF(次の目標!$L5="家庭",次の目標!E5,"")</f>
        <v/>
      </c>
      <c r="G15" s="18" t="str">
        <f>IF(次の目標!$L5="家庭",次の目標!F5,"")</f>
        <v/>
      </c>
      <c r="H15" s="18" t="str">
        <f>IF(次の目標!$L5="家庭",次の目標!G5,"")</f>
        <v/>
      </c>
      <c r="I15" s="18" t="str">
        <f>IF(次の目標!$L5="家庭",次の目標!H5,"")</f>
        <v/>
      </c>
    </row>
    <row r="16" spans="2:9" ht="31.2" customHeight="1" x14ac:dyDescent="0.45">
      <c r="B16" s="62"/>
      <c r="C16" s="47" t="str">
        <f>IF(次の目標!$L6="家庭",次の目標!B6,"")</f>
        <v/>
      </c>
      <c r="D16" s="21" t="str">
        <f>IF(次の目標!$L6="家庭",次の目標!C6,"")</f>
        <v/>
      </c>
      <c r="E16" s="18" t="str">
        <f>IF(次の目標!$L6="家庭",次の目標!D6,"")</f>
        <v/>
      </c>
      <c r="F16" s="18" t="str">
        <f>IF(次の目標!$L6="家庭",次の目標!E6,"")</f>
        <v/>
      </c>
      <c r="G16" s="18" t="str">
        <f>IF(次の目標!$L6="家庭",次の目標!F6,"")</f>
        <v/>
      </c>
      <c r="H16" s="18" t="str">
        <f>IF(次の目標!$L6="家庭",次の目標!G6,"")</f>
        <v/>
      </c>
      <c r="I16" s="18" t="str">
        <f>IF(次の目標!$L6="家庭",次の目標!H6,"")</f>
        <v/>
      </c>
    </row>
    <row r="17" spans="2:9" ht="31.5" customHeight="1" x14ac:dyDescent="0.45">
      <c r="B17" s="62"/>
      <c r="C17" s="47" t="str">
        <f>IF(次の目標!$L7="家庭",次の目標!B7,"")</f>
        <v/>
      </c>
      <c r="D17" s="21" t="str">
        <f>IF(次の目標!$L7="家庭",次の目標!C7,"")</f>
        <v/>
      </c>
      <c r="E17" s="18" t="str">
        <f>IF(次の目標!$L7="家庭",次の目標!D7,"")</f>
        <v/>
      </c>
      <c r="F17" s="18" t="str">
        <f>IF(次の目標!$L7="家庭",次の目標!E7,"")</f>
        <v/>
      </c>
      <c r="G17" s="18" t="str">
        <f>IF(次の目標!$L7="家庭",次の目標!F7,"")</f>
        <v/>
      </c>
      <c r="H17" s="18" t="str">
        <f>IF(次の目標!$L7="家庭",次の目標!G7,"")</f>
        <v/>
      </c>
      <c r="I17" s="18" t="str">
        <f>IF(次の目標!$L7="家庭",次の目標!H7,"")</f>
        <v/>
      </c>
    </row>
    <row r="18" spans="2:9" ht="31.5" customHeight="1" x14ac:dyDescent="0.45">
      <c r="B18" s="62"/>
      <c r="C18" s="47" t="str">
        <f>IF(次の目標!$L8="家庭",次の目標!B8,"")</f>
        <v/>
      </c>
      <c r="D18" s="21" t="str">
        <f>IF(次の目標!$L8="家庭",次の目標!C8,"")</f>
        <v/>
      </c>
      <c r="E18" s="18" t="str">
        <f>IF(次の目標!$L8="家庭",次の目標!D8,"")</f>
        <v/>
      </c>
      <c r="F18" s="18" t="str">
        <f>IF(次の目標!$L8="家庭",次の目標!E8,"")</f>
        <v/>
      </c>
      <c r="G18" s="18" t="str">
        <f>IF(次の目標!$L8="家庭",次の目標!F8,"")</f>
        <v/>
      </c>
      <c r="H18" s="18" t="str">
        <f>IF(次の目標!$L8="家庭",次の目標!G8,"")</f>
        <v/>
      </c>
      <c r="I18" s="18" t="str">
        <f>IF(次の目標!$L8="家庭",次の目標!H8,"")</f>
        <v/>
      </c>
    </row>
    <row r="19" spans="2:9" ht="31.5" customHeight="1" x14ac:dyDescent="0.45">
      <c r="B19" s="62"/>
      <c r="C19" s="47" t="str">
        <f>IF(次の目標!$L9="家庭",次の目標!B9,"")</f>
        <v/>
      </c>
      <c r="D19" s="21" t="str">
        <f>IF(次の目標!$L9="家庭",次の目標!C9,"")</f>
        <v/>
      </c>
      <c r="E19" s="18" t="str">
        <f>IF(次の目標!$L9="家庭",次の目標!D9,"")</f>
        <v/>
      </c>
      <c r="F19" s="18" t="str">
        <f>IF(次の目標!$L9="家庭",次の目標!E9,"")</f>
        <v/>
      </c>
      <c r="G19" s="18" t="str">
        <f>IF(次の目標!$L9="家庭",次の目標!F9,"")</f>
        <v/>
      </c>
      <c r="H19" s="18" t="str">
        <f>IF(次の目標!$L9="家庭",次の目標!G9,"")</f>
        <v/>
      </c>
      <c r="I19" s="18" t="str">
        <f>IF(次の目標!$L9="家庭",次の目標!H9,"")</f>
        <v/>
      </c>
    </row>
    <row r="20" spans="2:9" ht="31.5" customHeight="1" x14ac:dyDescent="0.45">
      <c r="B20" s="62"/>
      <c r="C20" s="47" t="str">
        <f>IF(次の目標!$L10="家庭",次の目標!B10,"")</f>
        <v/>
      </c>
      <c r="D20" s="21" t="str">
        <f>IF(次の目標!$L10="家庭",次の目標!C10,"")</f>
        <v/>
      </c>
      <c r="E20" s="18" t="str">
        <f>IF(次の目標!$L10="家庭",次の目標!D10,"")</f>
        <v/>
      </c>
      <c r="F20" s="18" t="str">
        <f>IF(次の目標!$L10="家庭",次の目標!E10,"")</f>
        <v/>
      </c>
      <c r="G20" s="18" t="str">
        <f>IF(次の目標!$L10="家庭",次の目標!F10,"")</f>
        <v/>
      </c>
      <c r="H20" s="18" t="str">
        <f>IF(次の目標!$L10="家庭",次の目標!G10,"")</f>
        <v/>
      </c>
      <c r="I20" s="18" t="str">
        <f>IF(次の目標!$L10="家庭",次の目標!H10,"")</f>
        <v/>
      </c>
    </row>
    <row r="21" spans="2:9" ht="31.5" customHeight="1" x14ac:dyDescent="0.45">
      <c r="B21" s="62"/>
      <c r="C21" s="47" t="str">
        <f>IF(次の目標!$L11="家庭",次の目標!B11,"")</f>
        <v/>
      </c>
      <c r="D21" s="21" t="str">
        <f>IF(次の目標!$L11="家庭",次の目標!C11,"")</f>
        <v/>
      </c>
      <c r="E21" s="18" t="str">
        <f>IF(次の目標!$L11="家庭",次の目標!D11,"")</f>
        <v/>
      </c>
      <c r="F21" s="18" t="str">
        <f>IF(次の目標!$L11="家庭",次の目標!E11,"")</f>
        <v/>
      </c>
      <c r="G21" s="18" t="str">
        <f>IF(次の目標!$L11="家庭",次の目標!F11,"")</f>
        <v/>
      </c>
      <c r="H21" s="18" t="str">
        <f>IF(次の目標!$L11="家庭",次の目標!G11,"")</f>
        <v/>
      </c>
      <c r="I21" s="18" t="str">
        <f>IF(次の目標!$L11="家庭",次の目標!H11,"")</f>
        <v/>
      </c>
    </row>
    <row r="22" spans="2:9" ht="31.5" customHeight="1" x14ac:dyDescent="0.45">
      <c r="B22" s="60"/>
      <c r="C22" s="47" t="str">
        <f>IF(次の目標!$L12="家庭",次の目標!B12,"")</f>
        <v/>
      </c>
      <c r="D22" s="21" t="str">
        <f>IF(次の目標!$L12="家庭",次の目標!C12,"")</f>
        <v/>
      </c>
      <c r="E22" s="18" t="str">
        <f>IF(次の目標!$L12="家庭",次の目標!D12,"")</f>
        <v/>
      </c>
      <c r="F22" s="18" t="str">
        <f>IF(次の目標!$L12="家庭",次の目標!E12,"")</f>
        <v/>
      </c>
      <c r="G22" s="18" t="str">
        <f>IF(次の目標!$L12="家庭",次の目標!F12,"")</f>
        <v/>
      </c>
      <c r="H22" s="18" t="str">
        <f>IF(次の目標!$L12="家庭",次の目標!G12,"")</f>
        <v/>
      </c>
      <c r="I22" s="18" t="str">
        <f>IF(次の目標!$L12="家庭",次の目標!H12,"")</f>
        <v/>
      </c>
    </row>
    <row r="23" spans="2:9" ht="31.5" customHeight="1" x14ac:dyDescent="0.45">
      <c r="B23" s="61" t="s">
        <v>262</v>
      </c>
      <c r="C23" s="47" t="str">
        <f>IF(次の目標!$L13="家庭",次の目標!B13,"")</f>
        <v/>
      </c>
      <c r="D23" s="21" t="str">
        <f>IF(次の目標!$L13="家庭",次の目標!C13,"")</f>
        <v/>
      </c>
      <c r="E23" s="18" t="str">
        <f>IF(次の目標!$L13="家庭",次の目標!D13,"")</f>
        <v/>
      </c>
      <c r="F23" s="18" t="str">
        <f>IF(次の目標!$L13="家庭",次の目標!E13,"")</f>
        <v/>
      </c>
      <c r="G23" s="18" t="str">
        <f>IF(次の目標!$L13="家庭",次の目標!F13,"")</f>
        <v/>
      </c>
      <c r="H23" s="18" t="str">
        <f>IF(次の目標!$L13="家庭",次の目標!G13,"")</f>
        <v/>
      </c>
      <c r="I23" s="18" t="str">
        <f>IF(次の目標!$L13="家庭",次の目標!H13,"")</f>
        <v/>
      </c>
    </row>
    <row r="24" spans="2:9" ht="31.2" customHeight="1" x14ac:dyDescent="0.45">
      <c r="B24" s="62"/>
      <c r="C24" s="47" t="str">
        <f>IF(次の目標!$L14="家庭",次の目標!B14,"")</f>
        <v/>
      </c>
      <c r="D24" s="15" t="str">
        <f>IF(次の目標!$L14="家庭",次の目標!C14,"")</f>
        <v/>
      </c>
      <c r="E24" s="18" t="str">
        <f>IF(次の目標!$L14="家庭",次の目標!D14,"")</f>
        <v/>
      </c>
      <c r="F24" s="18" t="str">
        <f>IF(次の目標!$L14="家庭",次の目標!E14,"")</f>
        <v/>
      </c>
      <c r="G24" s="18" t="str">
        <f>IF(次の目標!$L14="家庭",次の目標!F14,"")</f>
        <v/>
      </c>
      <c r="H24" s="18" t="str">
        <f>IF(次の目標!$L14="家庭",次の目標!G14,"")</f>
        <v/>
      </c>
      <c r="I24" s="18" t="str">
        <f>IF(次の目標!$L14="家庭",次の目標!H14,"")</f>
        <v/>
      </c>
    </row>
    <row r="25" spans="2:9" ht="31.2" customHeight="1" x14ac:dyDescent="0.45">
      <c r="B25" s="62"/>
      <c r="C25" s="47" t="str">
        <f>IF(次の目標!$L26="家庭",次の目標!B26,"")</f>
        <v/>
      </c>
      <c r="D25" s="15" t="str">
        <f>IF(次の目標!$L26="家庭",次の目標!C26,"")</f>
        <v/>
      </c>
      <c r="E25" s="18" t="str">
        <f>IF(次の目標!$L26="家庭",次の目標!D26,"")</f>
        <v/>
      </c>
      <c r="F25" s="18" t="str">
        <f>IF(次の目標!$L26="家庭",次の目標!E26,"")</f>
        <v/>
      </c>
      <c r="G25" s="18" t="str">
        <f>IF(次の目標!$L26="家庭",次の目標!F26,"")</f>
        <v/>
      </c>
      <c r="H25" s="18" t="str">
        <f>IF(次の目標!$L26="家庭",次の目標!G26,"")</f>
        <v/>
      </c>
      <c r="I25" s="18" t="str">
        <f>IF(次の目標!$L26="家庭",次の目標!H26,"")</f>
        <v/>
      </c>
    </row>
    <row r="26" spans="2:9" ht="31.2" customHeight="1" x14ac:dyDescent="0.45">
      <c r="B26" s="62"/>
      <c r="C26" s="47" t="str">
        <f>IF(次の目標!$L27="家庭",次の目標!B27,"")</f>
        <v/>
      </c>
      <c r="D26" s="15" t="str">
        <f>IF(次の目標!$L27="家庭",次の目標!C27,"")</f>
        <v/>
      </c>
      <c r="E26" s="18" t="str">
        <f>IF(次の目標!$L27="家庭",次の目標!D27,"")</f>
        <v/>
      </c>
      <c r="F26" s="18" t="str">
        <f>IF(次の目標!$L27="家庭",次の目標!E27,"")</f>
        <v/>
      </c>
      <c r="G26" s="18" t="str">
        <f>IF(次の目標!$L27="家庭",次の目標!F27,"")</f>
        <v/>
      </c>
      <c r="H26" s="18" t="str">
        <f>IF(次の目標!$L27="家庭",次の目標!G27,"")</f>
        <v/>
      </c>
      <c r="I26" s="18" t="str">
        <f>IF(次の目標!$L27="家庭",次の目標!H27,"")</f>
        <v/>
      </c>
    </row>
    <row r="27" spans="2:9" ht="31.2" customHeight="1" x14ac:dyDescent="0.45">
      <c r="B27" s="62"/>
      <c r="C27" s="47" t="str">
        <f>IF(次の目標!$L28="家庭",次の目標!B28,"")</f>
        <v/>
      </c>
      <c r="D27" s="15" t="str">
        <f>IF(次の目標!$L28="家庭",次の目標!C28,"")</f>
        <v/>
      </c>
      <c r="E27" s="18" t="str">
        <f>IF(次の目標!$L28="家庭",次の目標!D28,"")</f>
        <v/>
      </c>
      <c r="F27" s="18" t="str">
        <f>IF(次の目標!$L28="家庭",次の目標!E28,"")</f>
        <v/>
      </c>
      <c r="G27" s="18" t="str">
        <f>IF(次の目標!$L28="家庭",次の目標!F28,"")</f>
        <v/>
      </c>
      <c r="H27" s="18" t="str">
        <f>IF(次の目標!$L28="家庭",次の目標!G28,"")</f>
        <v/>
      </c>
      <c r="I27" s="18" t="str">
        <f>IF(次の目標!$L28="家庭",次の目標!H28,"")</f>
        <v/>
      </c>
    </row>
    <row r="28" spans="2:9" ht="31.2" customHeight="1" x14ac:dyDescent="0.45">
      <c r="B28" s="60"/>
      <c r="C28" s="47" t="str">
        <f>IF(次の目標!$L32="家庭",次の目標!B32,"")</f>
        <v/>
      </c>
      <c r="D28" s="15" t="str">
        <f>IF(次の目標!$L32="家庭",次の目標!C32,"")</f>
        <v/>
      </c>
      <c r="E28" s="18" t="str">
        <f>IF(次の目標!$L32="家庭",次の目標!D32,"")</f>
        <v/>
      </c>
      <c r="F28" s="18" t="str">
        <f>IF(次の目標!$L32="家庭",次の目標!E32,"")</f>
        <v/>
      </c>
      <c r="G28" s="18" t="str">
        <f>IF(次の目標!$L32="家庭",次の目標!F32,"")</f>
        <v/>
      </c>
      <c r="H28" s="18" t="str">
        <f>IF(次の目標!$L32="家庭",次の目標!G32,"")</f>
        <v/>
      </c>
      <c r="I28" s="18" t="str">
        <f>IF(次の目標!$L32="家庭",次の目標!H32,"")</f>
        <v/>
      </c>
    </row>
    <row r="29" spans="2:9" ht="31.2" customHeight="1" x14ac:dyDescent="0.45">
      <c r="B29" s="63" t="s">
        <v>221</v>
      </c>
      <c r="C29" s="47" t="str">
        <f>IF(次の目標!$L15="社会",次の目標!B15,"")</f>
        <v/>
      </c>
      <c r="D29" s="15" t="str">
        <f>IF(次の目標!$L15="社会",次の目標!C15,"")</f>
        <v/>
      </c>
      <c r="E29" s="18" t="str">
        <f>IF(次の目標!$L15="社会",次の目標!D15,"")</f>
        <v/>
      </c>
      <c r="F29" s="18" t="str">
        <f>IF(次の目標!$L15="社会",次の目標!E15,"")</f>
        <v/>
      </c>
      <c r="G29" s="18" t="str">
        <f>IF(次の目標!$L15="社会",次の目標!F15,"")</f>
        <v/>
      </c>
      <c r="H29" s="18" t="str">
        <f>IF(次の目標!$L15="社会",次の目標!G15,"")</f>
        <v/>
      </c>
      <c r="I29" s="18" t="str">
        <f>IF(次の目標!$L15="社会",次の目標!H15,"")</f>
        <v/>
      </c>
    </row>
    <row r="30" spans="2:9" ht="31.2" customHeight="1" x14ac:dyDescent="0.45">
      <c r="B30" s="63"/>
      <c r="C30" s="47" t="str">
        <f>IF(次の目標!$L16="社会",次の目標!B16,"")</f>
        <v/>
      </c>
      <c r="D30" s="15" t="str">
        <f>IF(次の目標!$L16="社会",次の目標!C16,"")</f>
        <v/>
      </c>
      <c r="E30" s="18" t="str">
        <f>IF(次の目標!$L16="社会",次の目標!D16,"")</f>
        <v/>
      </c>
      <c r="F30" s="18" t="str">
        <f>IF(次の目標!$L16="社会",次の目標!E16,"")</f>
        <v/>
      </c>
      <c r="G30" s="18" t="str">
        <f>IF(次の目標!$L16="社会",次の目標!F16,"")</f>
        <v/>
      </c>
      <c r="H30" s="18" t="str">
        <f>IF(次の目標!$L16="社会",次の目標!G16,"")</f>
        <v/>
      </c>
      <c r="I30" s="18" t="str">
        <f>IF(次の目標!$L16="社会",次の目標!H16,"")</f>
        <v/>
      </c>
    </row>
    <row r="31" spans="2:9" ht="31.2" customHeight="1" x14ac:dyDescent="0.45">
      <c r="B31" s="63"/>
      <c r="C31" s="47" t="str">
        <f>IF(次の目標!$L18="社会",次の目標!B18,"")</f>
        <v/>
      </c>
      <c r="D31" s="15" t="str">
        <f>IF(次の目標!$L18="社会",次の目標!C18,"")</f>
        <v/>
      </c>
      <c r="E31" s="18" t="str">
        <f>IF(次の目標!$L18="社会",次の目標!D18,"")</f>
        <v/>
      </c>
      <c r="F31" s="18" t="str">
        <f>IF(次の目標!$L18="社会",次の目標!E18,"")</f>
        <v/>
      </c>
      <c r="G31" s="18" t="str">
        <f>IF(次の目標!$L18="社会",次の目標!F18,"")</f>
        <v/>
      </c>
      <c r="H31" s="18" t="str">
        <f>IF(次の目標!$L18="社会",次の目標!G18,"")</f>
        <v/>
      </c>
      <c r="I31" s="18" t="str">
        <f>IF(次の目標!$L18="社会",次の目標!H18,"")</f>
        <v/>
      </c>
    </row>
    <row r="32" spans="2:9" ht="31.2" customHeight="1" x14ac:dyDescent="0.45">
      <c r="B32" s="63"/>
      <c r="C32" s="47" t="str">
        <f>IF(次の目標!$L19="社会",次の目標!B19,"")</f>
        <v/>
      </c>
      <c r="D32" s="15" t="str">
        <f>IF(次の目標!$L19="社会",次の目標!C19,"")</f>
        <v/>
      </c>
      <c r="E32" s="18" t="str">
        <f>IF(次の目標!$L19="社会",次の目標!D19,"")</f>
        <v/>
      </c>
      <c r="F32" s="18" t="str">
        <f>IF(次の目標!$L19="社会",次の目標!E19,"")</f>
        <v/>
      </c>
      <c r="G32" s="18" t="str">
        <f>IF(次の目標!$L19="社会",次の目標!F19,"")</f>
        <v/>
      </c>
      <c r="H32" s="18" t="str">
        <f>IF(次の目標!$L19="社会",次の目標!G19,"")</f>
        <v/>
      </c>
      <c r="I32" s="18" t="str">
        <f>IF(次の目標!$L19="社会",次の目標!H19,"")</f>
        <v/>
      </c>
    </row>
    <row r="33" spans="2:9" ht="31.2" customHeight="1" x14ac:dyDescent="0.45">
      <c r="B33" s="63"/>
      <c r="C33" s="47" t="str">
        <f>IF(次の目標!$L20="社会",次の目標!B20,"")</f>
        <v/>
      </c>
      <c r="D33" s="15" t="str">
        <f>IF(次の目標!$L20="社会",次の目標!C20,"")</f>
        <v/>
      </c>
      <c r="E33" s="18" t="str">
        <f>IF(次の目標!$L20="社会",次の目標!D20,"")</f>
        <v/>
      </c>
      <c r="F33" s="18" t="str">
        <f>IF(次の目標!$L20="社会",次の目標!E20,"")</f>
        <v/>
      </c>
      <c r="G33" s="18" t="str">
        <f>IF(次の目標!$L20="社会",次の目標!F20,"")</f>
        <v/>
      </c>
      <c r="H33" s="18" t="str">
        <f>IF(次の目標!$L20="社会",次の目標!G20,"")</f>
        <v/>
      </c>
      <c r="I33" s="18" t="str">
        <f>IF(次の目標!$L20="社会",次の目標!H20,"")</f>
        <v/>
      </c>
    </row>
    <row r="34" spans="2:9" ht="31.2" customHeight="1" x14ac:dyDescent="0.45">
      <c r="B34" s="63"/>
      <c r="C34" s="47" t="str">
        <f>IF(次の目標!$L21="社会",次の目標!B21,"")</f>
        <v/>
      </c>
      <c r="D34" s="15" t="str">
        <f>IF(次の目標!$L21="社会",次の目標!C21,"")</f>
        <v/>
      </c>
      <c r="E34" s="18" t="str">
        <f>IF(次の目標!$L21="社会",次の目標!D21,"")</f>
        <v/>
      </c>
      <c r="F34" s="18" t="str">
        <f>IF(次の目標!$L21="社会",次の目標!E21,"")</f>
        <v/>
      </c>
      <c r="G34" s="18" t="str">
        <f>IF(次の目標!$L21="社会",次の目標!F21,"")</f>
        <v/>
      </c>
      <c r="H34" s="18" t="str">
        <f>IF(次の目標!$L21="社会",次の目標!G21,"")</f>
        <v/>
      </c>
      <c r="I34" s="18" t="str">
        <f>IF(次の目標!$L21="社会",次の目標!H21,"")</f>
        <v/>
      </c>
    </row>
    <row r="35" spans="2:9" ht="31.2" customHeight="1" x14ac:dyDescent="0.45">
      <c r="B35" s="63"/>
      <c r="C35" s="47" t="str">
        <f>IF(次の目標!$L22="社会",次の目標!B22,"")</f>
        <v/>
      </c>
      <c r="D35" s="15" t="str">
        <f>IF(次の目標!$L22="社会",次の目標!C22,"")</f>
        <v/>
      </c>
      <c r="E35" s="18" t="str">
        <f>IF(次の目標!$L22="社会",次の目標!D22,"")</f>
        <v/>
      </c>
      <c r="F35" s="18" t="str">
        <f>IF(次の目標!$L22="社会",次の目標!E22,"")</f>
        <v/>
      </c>
      <c r="G35" s="18" t="str">
        <f>IF(次の目標!$L22="社会",次の目標!F22,"")</f>
        <v/>
      </c>
      <c r="H35" s="18" t="str">
        <f>IF(次の目標!$L22="社会",次の目標!G22,"")</f>
        <v/>
      </c>
      <c r="I35" s="18" t="str">
        <f>IF(次の目標!$L22="社会",次の目標!H22,"")</f>
        <v/>
      </c>
    </row>
    <row r="36" spans="2:9" ht="31.2" customHeight="1" x14ac:dyDescent="0.45">
      <c r="B36" s="63"/>
      <c r="C36" s="47" t="str">
        <f>IF(次の目標!$L23="社会",次の目標!B23,"")</f>
        <v/>
      </c>
      <c r="D36" s="15" t="str">
        <f>IF(次の目標!$L23="社会",次の目標!C23,"")</f>
        <v/>
      </c>
      <c r="E36" s="18" t="str">
        <f>IF(次の目標!$L23="社会",次の目標!D23,"")</f>
        <v/>
      </c>
      <c r="F36" s="18" t="str">
        <f>IF(次の目標!$L23="社会",次の目標!E23,"")</f>
        <v/>
      </c>
      <c r="G36" s="18" t="str">
        <f>IF(次の目標!$L23="社会",次の目標!F23,"")</f>
        <v/>
      </c>
      <c r="H36" s="18" t="str">
        <f>IF(次の目標!$L23="社会",次の目標!G23,"")</f>
        <v/>
      </c>
      <c r="I36" s="18" t="str">
        <f>IF(次の目標!$L23="社会",次の目標!H23,"")</f>
        <v/>
      </c>
    </row>
    <row r="37" spans="2:9" ht="31.2" customHeight="1" x14ac:dyDescent="0.45">
      <c r="B37" s="63"/>
      <c r="C37" s="47" t="str">
        <f>IF(次の目標!$L24="社会",次の目標!B24,"")</f>
        <v/>
      </c>
      <c r="D37" s="15" t="str">
        <f>IF(次の目標!$L24="社会",次の目標!C24,"")</f>
        <v/>
      </c>
      <c r="E37" s="18" t="str">
        <f>IF(次の目標!$L24="社会",次の目標!D24,"")</f>
        <v/>
      </c>
      <c r="F37" s="18" t="str">
        <f>IF(次の目標!$L24="社会",次の目標!E24,"")</f>
        <v/>
      </c>
      <c r="G37" s="18" t="str">
        <f>IF(次の目標!$L24="社会",次の目標!F24,"")</f>
        <v/>
      </c>
      <c r="H37" s="18" t="str">
        <f>IF(次の目標!$L24="社会",次の目標!G24,"")</f>
        <v/>
      </c>
      <c r="I37" s="18" t="str">
        <f>IF(次の目標!$L24="社会",次の目標!H24,"")</f>
        <v/>
      </c>
    </row>
    <row r="38" spans="2:9" ht="31.2" customHeight="1" x14ac:dyDescent="0.45">
      <c r="B38" s="63"/>
      <c r="C38" s="47" t="str">
        <f>IF(次の目標!$L25="社会",次の目標!B25,"")</f>
        <v/>
      </c>
      <c r="D38" s="15" t="str">
        <f>IF(次の目標!$L25="社会",次の目標!C25,"")</f>
        <v/>
      </c>
      <c r="E38" s="18" t="str">
        <f>IF(次の目標!$L25="社会",次の目標!D25,"")</f>
        <v/>
      </c>
      <c r="F38" s="18" t="str">
        <f>IF(次の目標!$L25="社会",次の目標!E25,"")</f>
        <v/>
      </c>
      <c r="G38" s="18" t="str">
        <f>IF(次の目標!$L25="社会",次の目標!F25,"")</f>
        <v/>
      </c>
      <c r="H38" s="18" t="str">
        <f>IF(次の目標!$L25="社会",次の目標!G25,"")</f>
        <v/>
      </c>
      <c r="I38" s="18" t="str">
        <f>IF(次の目標!$L25="社会",次の目標!H25,"")</f>
        <v/>
      </c>
    </row>
    <row r="39" spans="2:9" ht="31.2" customHeight="1" x14ac:dyDescent="0.45">
      <c r="B39" s="63"/>
      <c r="C39" s="22" t="str">
        <f>IF(次の目標!$L29="社会",次の目標!B29,"")</f>
        <v/>
      </c>
      <c r="D39" s="34" t="str">
        <f>IF(次の目標!$L29="社会",次の目標!C29,"")</f>
        <v/>
      </c>
      <c r="E39" s="45" t="str">
        <f>IF(次の目標!$L29="社会",次の目標!D29,"")</f>
        <v/>
      </c>
      <c r="F39" s="45" t="str">
        <f>IF(次の目標!$L29="社会",次の目標!E29,"")</f>
        <v/>
      </c>
      <c r="G39" s="45" t="str">
        <f>IF(次の目標!$L29="社会",次の目標!F29,"")</f>
        <v/>
      </c>
      <c r="H39" s="45" t="str">
        <f>IF(次の目標!$L29="社会",次の目標!G29,"")</f>
        <v/>
      </c>
      <c r="I39" s="45" t="str">
        <f>IF(次の目標!$L29="社会",次の目標!H29,"")</f>
        <v/>
      </c>
    </row>
  </sheetData>
  <sheetProtection algorithmName="SHA-512" hashValue="5++IT4dxzHeHYMuaMvNmgHMgdpInayBzvXek6SZ8VfjGs8/um2aYKsLqREKSEeIe++NVIiiDis3mW/GCMp6BvQ==" saltValue="3Tn/osAJE9/PQL9rs8ZfjA==" spinCount="100000" sheet="1" objects="1" scenarios="1"/>
  <mergeCells count="6">
    <mergeCell ref="C1:D1"/>
    <mergeCell ref="B4:B5"/>
    <mergeCell ref="B6:B13"/>
    <mergeCell ref="B29:B39"/>
    <mergeCell ref="B14:B22"/>
    <mergeCell ref="B23:B28"/>
  </mergeCells>
  <phoneticPr fontId="1"/>
  <conditionalFormatting sqref="C14:I14">
    <cfRule type="expression" dxfId="37" priority="38">
      <formula>$G$14="短期目標"</formula>
    </cfRule>
  </conditionalFormatting>
  <conditionalFormatting sqref="C15:I15">
    <cfRule type="expression" dxfId="36" priority="37">
      <formula>$G$15="短期目標"</formula>
    </cfRule>
  </conditionalFormatting>
  <conditionalFormatting sqref="C17:I17">
    <cfRule type="expression" dxfId="35" priority="36">
      <formula>$G$17="短期目標"</formula>
    </cfRule>
  </conditionalFormatting>
  <conditionalFormatting sqref="C18:I18">
    <cfRule type="expression" dxfId="34" priority="35">
      <formula>$G$18="短期目標"</formula>
    </cfRule>
  </conditionalFormatting>
  <conditionalFormatting sqref="C21:I21">
    <cfRule type="expression" dxfId="33" priority="34">
      <formula>$G$21="短期目標"</formula>
    </cfRule>
  </conditionalFormatting>
  <conditionalFormatting sqref="C24:I24">
    <cfRule type="expression" dxfId="32" priority="33">
      <formula>$G$24="短期目標"</formula>
    </cfRule>
  </conditionalFormatting>
  <conditionalFormatting sqref="C28:I28">
    <cfRule type="expression" dxfId="31" priority="32">
      <formula>$G$28="短期目標"</formula>
    </cfRule>
  </conditionalFormatting>
  <conditionalFormatting sqref="C2:I2">
    <cfRule type="expression" dxfId="30" priority="31">
      <formula>$G$2="短期目標"</formula>
    </cfRule>
  </conditionalFormatting>
  <conditionalFormatting sqref="C3:I3">
    <cfRule type="expression" dxfId="29" priority="30">
      <formula>$G$3="短期目標"</formula>
    </cfRule>
  </conditionalFormatting>
  <conditionalFormatting sqref="C4:I4">
    <cfRule type="expression" dxfId="28" priority="29">
      <formula>$G$4="短期目標"</formula>
    </cfRule>
  </conditionalFormatting>
  <conditionalFormatting sqref="C8:I8">
    <cfRule type="expression" dxfId="27" priority="28">
      <formula>$G$8="短期目標"</formula>
    </cfRule>
  </conditionalFormatting>
  <conditionalFormatting sqref="C7:I7">
    <cfRule type="expression" dxfId="26" priority="27">
      <formula>$G$7="短期目標"</formula>
    </cfRule>
  </conditionalFormatting>
  <conditionalFormatting sqref="C9:I9">
    <cfRule type="expression" dxfId="25" priority="26">
      <formula>$G$9="短期目標"</formula>
    </cfRule>
  </conditionalFormatting>
  <conditionalFormatting sqref="C10:I10">
    <cfRule type="expression" dxfId="24" priority="25">
      <formula>$G$10="短期目標"</formula>
    </cfRule>
  </conditionalFormatting>
  <conditionalFormatting sqref="C11:I11">
    <cfRule type="expression" dxfId="23" priority="24">
      <formula>$G$11="短期目標"</formula>
    </cfRule>
  </conditionalFormatting>
  <conditionalFormatting sqref="C12:I12">
    <cfRule type="expression" dxfId="22" priority="23">
      <formula>$G$12="短期目標"</formula>
    </cfRule>
  </conditionalFormatting>
  <conditionalFormatting sqref="C13:I13">
    <cfRule type="expression" dxfId="21" priority="22">
      <formula>$G$13="短期目標"</formula>
    </cfRule>
  </conditionalFormatting>
  <conditionalFormatting sqref="C29:I29">
    <cfRule type="expression" dxfId="20" priority="21">
      <formula>$G$29="短期目標"</formula>
    </cfRule>
  </conditionalFormatting>
  <conditionalFormatting sqref="C19:I19">
    <cfRule type="expression" dxfId="19" priority="20">
      <formula>$G$19="短期目標"</formula>
    </cfRule>
  </conditionalFormatting>
  <conditionalFormatting sqref="C20:I20">
    <cfRule type="expression" dxfId="18" priority="19">
      <formula>$G$20="短期目標"</formula>
    </cfRule>
  </conditionalFormatting>
  <conditionalFormatting sqref="C22:I22">
    <cfRule type="expression" dxfId="17" priority="18">
      <formula>$G$22="短期目標"</formula>
    </cfRule>
  </conditionalFormatting>
  <conditionalFormatting sqref="C23:I23">
    <cfRule type="expression" dxfId="16" priority="17">
      <formula>$G$23="短期目標"</formula>
    </cfRule>
  </conditionalFormatting>
  <conditionalFormatting sqref="C30:I30">
    <cfRule type="expression" dxfId="15" priority="16">
      <formula>$G$30="短期目標"</formula>
    </cfRule>
  </conditionalFormatting>
  <conditionalFormatting sqref="C31:I31">
    <cfRule type="expression" dxfId="14" priority="15">
      <formula>$G$31="短期目標"</formula>
    </cfRule>
  </conditionalFormatting>
  <conditionalFormatting sqref="C32:I32">
    <cfRule type="expression" dxfId="13" priority="14">
      <formula>$G$32="短期目標"</formula>
    </cfRule>
  </conditionalFormatting>
  <conditionalFormatting sqref="C33:I33">
    <cfRule type="expression" dxfId="12" priority="13">
      <formula>$G$33="短期目標"</formula>
    </cfRule>
  </conditionalFormatting>
  <conditionalFormatting sqref="C34:I34">
    <cfRule type="expression" dxfId="11" priority="12">
      <formula>$G$34="短期目標"</formula>
    </cfRule>
  </conditionalFormatting>
  <conditionalFormatting sqref="C35:I35">
    <cfRule type="expression" dxfId="10" priority="11">
      <formula>$G$35="短期目標"</formula>
    </cfRule>
  </conditionalFormatting>
  <conditionalFormatting sqref="C36:I36">
    <cfRule type="expression" dxfId="9" priority="10">
      <formula>$G$36="短期目標"</formula>
    </cfRule>
  </conditionalFormatting>
  <conditionalFormatting sqref="C37:I37">
    <cfRule type="expression" dxfId="8" priority="9">
      <formula>$G$37="短期目標"</formula>
    </cfRule>
  </conditionalFormatting>
  <conditionalFormatting sqref="C38:I38">
    <cfRule type="expression" dxfId="7" priority="8">
      <formula>$G$38="短期目標"</formula>
    </cfRule>
  </conditionalFormatting>
  <conditionalFormatting sqref="C25:I25">
    <cfRule type="expression" dxfId="6" priority="7">
      <formula>$G$25="短期目標"</formula>
    </cfRule>
  </conditionalFormatting>
  <conditionalFormatting sqref="C26:I26">
    <cfRule type="expression" dxfId="5" priority="6">
      <formula>$G$26="短期目標"</formula>
    </cfRule>
  </conditionalFormatting>
  <conditionalFormatting sqref="C27:I27">
    <cfRule type="expression" dxfId="4" priority="5">
      <formula>$G$27="短期目標"</formula>
    </cfRule>
  </conditionalFormatting>
  <conditionalFormatting sqref="C39:I39">
    <cfRule type="expression" dxfId="3" priority="4">
      <formula>$G$39="短期目標"</formula>
    </cfRule>
  </conditionalFormatting>
  <conditionalFormatting sqref="C5:I5">
    <cfRule type="expression" dxfId="2" priority="3">
      <formula>$G$5="短期目標"</formula>
    </cfRule>
  </conditionalFormatting>
  <conditionalFormatting sqref="C6:I6">
    <cfRule type="expression" dxfId="1" priority="2">
      <formula>$G$6="短期目標"</formula>
    </cfRule>
  </conditionalFormatting>
  <conditionalFormatting sqref="C16:I16">
    <cfRule type="expression" dxfId="0" priority="1">
      <formula>$G$16="短期目標"</formula>
    </cfRule>
  </conditionalFormatting>
  <pageMargins left="0.25" right="0.25" top="0.75" bottom="0.75" header="0.3" footer="0.3"/>
  <pageSetup paperSize="9" orientation="portrait" r:id="rId1"/>
  <headerFooter>
    <oddHeader>&amp;Cポスト知的</oddHead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zoomScaleNormal="100" zoomScaleSheetLayoutView="70" workbookViewId="0">
      <selection activeCell="D2" sqref="D2"/>
    </sheetView>
  </sheetViews>
  <sheetFormatPr defaultRowHeight="18" x14ac:dyDescent="0.45"/>
  <cols>
    <col min="1" max="1" width="0.296875" customWidth="1"/>
    <col min="3" max="3" width="3.5" customWidth="1"/>
    <col min="4" max="4" width="40" customWidth="1"/>
    <col min="5" max="5" width="5.296875" customWidth="1"/>
    <col min="6" max="6" width="8.19921875" bestFit="1" customWidth="1"/>
    <col min="7" max="7" width="5.59765625" customWidth="1"/>
    <col min="8" max="8" width="8.69921875" customWidth="1"/>
    <col min="9" max="9" width="9.09765625" customWidth="1"/>
  </cols>
  <sheetData>
    <row r="1" spans="2:9" ht="15" customHeight="1" x14ac:dyDescent="0.45">
      <c r="B1" s="22"/>
      <c r="C1" s="57" t="s">
        <v>52</v>
      </c>
      <c r="D1" s="58"/>
      <c r="E1" s="40" t="s">
        <v>54</v>
      </c>
      <c r="F1" s="40" t="s">
        <v>56</v>
      </c>
      <c r="G1" s="40" t="s">
        <v>55</v>
      </c>
      <c r="H1" s="40" t="s">
        <v>13</v>
      </c>
      <c r="I1" s="41" t="s">
        <v>238</v>
      </c>
    </row>
    <row r="2" spans="2:9" ht="31.5" customHeight="1" x14ac:dyDescent="0.45">
      <c r="B2" s="43" t="s">
        <v>237</v>
      </c>
      <c r="C2" s="47" t="str">
        <f>IF(次の目標!$L27="日常生活",次の目標!B27,"")</f>
        <v/>
      </c>
      <c r="D2" s="21" t="str">
        <f>IF(次の目標!$L27="日常生活",次の目標!C27,"")</f>
        <v/>
      </c>
      <c r="E2" s="42" t="str">
        <f>IF(次の目標!$L27="日常生活",次の目標!M27,"")</f>
        <v/>
      </c>
      <c r="F2" s="42" t="str">
        <f>IF(次の目標!$L27="日常生活",次の目標!N27,"")</f>
        <v/>
      </c>
      <c r="G2" s="42" t="str">
        <f>IF(次の目標!$L27="日常生活",次の目標!O27,"")</f>
        <v/>
      </c>
      <c r="H2" s="42" t="str">
        <f>IF(次の目標!$L27="日常生活",次の目標!P27,"")</f>
        <v/>
      </c>
      <c r="I2" s="42" t="str">
        <f>IF(次の目標!$L27="日常生活",次の目標!Q27,"")</f>
        <v/>
      </c>
    </row>
    <row r="3" spans="2:9" ht="31.5" customHeight="1" x14ac:dyDescent="0.45">
      <c r="B3" s="38" t="s">
        <v>222</v>
      </c>
      <c r="C3" s="47" t="str">
        <f>IF(次の目標!$L17="算数",次の目標!B17,"")</f>
        <v/>
      </c>
      <c r="D3" s="21" t="str">
        <f>IF(次の目標!$L17="算数",次の目標!C17,"")</f>
        <v/>
      </c>
      <c r="E3" s="42" t="str">
        <f>IF(次の目標!$L17="算数",次の目標!M17,"")</f>
        <v/>
      </c>
      <c r="F3" s="42" t="str">
        <f>IF(次の目標!$L17="算数",次の目標!N17,"")</f>
        <v/>
      </c>
      <c r="G3" s="42" t="str">
        <f>IF(次の目標!$L17="算数",次の目標!O17,"")</f>
        <v/>
      </c>
      <c r="H3" s="42" t="str">
        <f>IF(次の目標!$L17="算数",次の目標!P17,"")</f>
        <v/>
      </c>
      <c r="I3" s="42" t="str">
        <f>IF(次の目標!$L17="算数",次の目標!Q17,"")</f>
        <v/>
      </c>
    </row>
    <row r="4" spans="2:9" ht="31.5" customHeight="1" x14ac:dyDescent="0.45">
      <c r="B4" s="59" t="s">
        <v>261</v>
      </c>
      <c r="C4" s="47" t="str">
        <f>IF(次の目標!$L30="体育",次の目標!B30,"")</f>
        <v/>
      </c>
      <c r="D4" s="21" t="str">
        <f>IF(次の目標!$L30="体育",次の目標!C30,"")</f>
        <v/>
      </c>
      <c r="E4" s="42" t="str">
        <f>IF(次の目標!$L30="体育",次の目標!M30,"")</f>
        <v/>
      </c>
      <c r="F4" s="42" t="str">
        <f>IF(次の目標!$L30="体育",次の目標!N30,"")</f>
        <v/>
      </c>
      <c r="G4" s="42" t="str">
        <f>IF(次の目標!$L30="体育",次の目標!O30,"")</f>
        <v/>
      </c>
      <c r="H4" s="42" t="str">
        <f>IF(次の目標!$L30="体育",次の目標!P30,"")</f>
        <v/>
      </c>
      <c r="I4" s="42" t="str">
        <f>IF(次の目標!$L30="体育",次の目標!Q30,"")</f>
        <v/>
      </c>
    </row>
    <row r="5" spans="2:9" ht="31.5" customHeight="1" x14ac:dyDescent="0.45">
      <c r="B5" s="60"/>
      <c r="C5" s="47" t="str">
        <f>IF(次の目標!$L31="体育",次の目標!B31,"")</f>
        <v/>
      </c>
      <c r="D5" s="21" t="str">
        <f>IF(次の目標!$L31="体育",次の目標!C31,"")</f>
        <v/>
      </c>
      <c r="E5" s="42" t="str">
        <f>IF(次の目標!$L31="体育",次の目標!M31,"")</f>
        <v/>
      </c>
      <c r="F5" s="42" t="str">
        <f>IF(次の目標!$L31="体育",次の目標!N31,"")</f>
        <v/>
      </c>
      <c r="G5" s="42" t="str">
        <f>IF(次の目標!$L31="体育",次の目標!O31,"")</f>
        <v/>
      </c>
      <c r="H5" s="42" t="str">
        <f>IF(次の目標!$L31="体育",次の目標!P31,"")</f>
        <v/>
      </c>
      <c r="I5" s="42" t="str">
        <f>IF(次の目標!$L31="体育",次の目標!Q31,"")</f>
        <v/>
      </c>
    </row>
    <row r="6" spans="2:9" ht="31.5" customHeight="1" x14ac:dyDescent="0.45">
      <c r="B6" s="61" t="s">
        <v>224</v>
      </c>
      <c r="C6" s="47" t="str">
        <f>IF(次の目標!$L33="職業",次の目標!B33,"")</f>
        <v/>
      </c>
      <c r="D6" s="21" t="str">
        <f>IF(次の目標!$L33="職業",次の目標!C33,"")</f>
        <v/>
      </c>
      <c r="E6" s="42" t="str">
        <f>IF(次の目標!$L33="職業",次の目標!M33,"")</f>
        <v/>
      </c>
      <c r="F6" s="42" t="str">
        <f>IF(次の目標!$L33="職業",次の目標!N33,"")</f>
        <v/>
      </c>
      <c r="G6" s="42" t="str">
        <f>IF(次の目標!$L33="職業",次の目標!O33,"")</f>
        <v/>
      </c>
      <c r="H6" s="42" t="str">
        <f>IF(次の目標!$L33="職業",次の目標!P33,"")</f>
        <v/>
      </c>
      <c r="I6" s="42" t="str">
        <f>IF(次の目標!$L33="職業",次の目標!Q33,"")</f>
        <v/>
      </c>
    </row>
    <row r="7" spans="2:9" ht="31.5" customHeight="1" x14ac:dyDescent="0.45">
      <c r="B7" s="62"/>
      <c r="C7" s="47" t="str">
        <f>IF(次の目標!$L34="職業",次の目標!B34,"")</f>
        <v/>
      </c>
      <c r="D7" s="21" t="str">
        <f>IF(次の目標!$L34="職業",次の目標!C34,"")</f>
        <v/>
      </c>
      <c r="E7" s="42" t="str">
        <f>IF(次の目標!$L34="職業",次の目標!M34,"")</f>
        <v/>
      </c>
      <c r="F7" s="42" t="str">
        <f>IF(次の目標!$L34="職業",次の目標!N34,"")</f>
        <v/>
      </c>
      <c r="G7" s="42" t="str">
        <f>IF(次の目標!$L34="職業",次の目標!O34,"")</f>
        <v/>
      </c>
      <c r="H7" s="42" t="str">
        <f>IF(次の目標!$L34="職業",次の目標!P34,"")</f>
        <v/>
      </c>
      <c r="I7" s="42" t="str">
        <f>IF(次の目標!$L34="職業",次の目標!Q34,"")</f>
        <v/>
      </c>
    </row>
    <row r="8" spans="2:9" ht="31.5" customHeight="1" x14ac:dyDescent="0.45">
      <c r="B8" s="62"/>
      <c r="C8" s="47" t="str">
        <f>IF(次の目標!$L35="職業",次の目標!B35,"")</f>
        <v/>
      </c>
      <c r="D8" s="21" t="str">
        <f>IF(次の目標!$L35="職業",次の目標!C35,"")</f>
        <v/>
      </c>
      <c r="E8" s="42" t="str">
        <f>IF(次の目標!$L35="職業",次の目標!M35,"")</f>
        <v/>
      </c>
      <c r="F8" s="42" t="str">
        <f>IF(次の目標!$L35="職業",次の目標!N35,"")</f>
        <v/>
      </c>
      <c r="G8" s="42" t="str">
        <f>IF(次の目標!$L35="職業",次の目標!O35,"")</f>
        <v/>
      </c>
      <c r="H8" s="42" t="str">
        <f>IF(次の目標!$L35="職業",次の目標!P35,"")</f>
        <v/>
      </c>
      <c r="I8" s="42" t="str">
        <f>IF(次の目標!$L35="職業",次の目標!Q35,"")</f>
        <v/>
      </c>
    </row>
    <row r="9" spans="2:9" ht="31.5" customHeight="1" x14ac:dyDescent="0.45">
      <c r="B9" s="62"/>
      <c r="C9" s="47" t="str">
        <f>IF(次の目標!$L36="職業",次の目標!B36,"")</f>
        <v/>
      </c>
      <c r="D9" s="21" t="str">
        <f>IF(次の目標!$L36="職業",次の目標!C36,"")</f>
        <v/>
      </c>
      <c r="E9" s="42" t="str">
        <f>IF(次の目標!$L36="職業",次の目標!M36,"")</f>
        <v/>
      </c>
      <c r="F9" s="42" t="str">
        <f>IF(次の目標!$L36="職業",次の目標!N36,"")</f>
        <v/>
      </c>
      <c r="G9" s="42" t="str">
        <f>IF(次の目標!$L36="職業",次の目標!O36,"")</f>
        <v/>
      </c>
      <c r="H9" s="42" t="str">
        <f>IF(次の目標!$L36="職業",次の目標!P36,"")</f>
        <v/>
      </c>
      <c r="I9" s="42" t="str">
        <f>IF(次の目標!$L36="職業",次の目標!Q36,"")</f>
        <v/>
      </c>
    </row>
    <row r="10" spans="2:9" ht="31.5" customHeight="1" x14ac:dyDescent="0.45">
      <c r="B10" s="62"/>
      <c r="C10" s="47" t="str">
        <f>IF(次の目標!$L36="職業",次の目標!B36,"")</f>
        <v/>
      </c>
      <c r="D10" s="21" t="str">
        <f>IF(次の目標!$L36="職業",次の目標!C36,"")</f>
        <v/>
      </c>
      <c r="E10" s="42" t="str">
        <f>IF(次の目標!$L36="職業",次の目標!M36,"")</f>
        <v/>
      </c>
      <c r="F10" s="42" t="str">
        <f>IF(次の目標!$L36="職業",次の目標!N36,"")</f>
        <v/>
      </c>
      <c r="G10" s="42" t="str">
        <f>IF(次の目標!$L36="職業",次の目標!O36,"")</f>
        <v/>
      </c>
      <c r="H10" s="42" t="str">
        <f>IF(次の目標!$L36="職業",次の目標!P36,"")</f>
        <v/>
      </c>
      <c r="I10" s="42" t="str">
        <f>IF(次の目標!$L36="職業",次の目標!Q36,"")</f>
        <v/>
      </c>
    </row>
    <row r="11" spans="2:9" ht="31.5" customHeight="1" x14ac:dyDescent="0.45">
      <c r="B11" s="62"/>
      <c r="C11" s="47" t="str">
        <f>IF(次の目標!$L37="職業",次の目標!B37,"")</f>
        <v/>
      </c>
      <c r="D11" s="21" t="str">
        <f>IF(次の目標!$L37="職業",次の目標!C37,"")</f>
        <v/>
      </c>
      <c r="E11" s="42" t="str">
        <f>IF(次の目標!$L37="職業",次の目標!M37,"")</f>
        <v/>
      </c>
      <c r="F11" s="42" t="str">
        <f>IF(次の目標!$L37="職業",次の目標!N37,"")</f>
        <v/>
      </c>
      <c r="G11" s="42" t="str">
        <f>IF(次の目標!$L37="職業",次の目標!O37,"")</f>
        <v/>
      </c>
      <c r="H11" s="42" t="str">
        <f>IF(次の目標!$L37="職業",次の目標!P37,"")</f>
        <v/>
      </c>
      <c r="I11" s="42" t="str">
        <f>IF(次の目標!$L37="職業",次の目標!Q37,"")</f>
        <v/>
      </c>
    </row>
    <row r="12" spans="2:9" ht="31.5" customHeight="1" x14ac:dyDescent="0.45">
      <c r="B12" s="62"/>
      <c r="C12" s="47" t="str">
        <f>IF(次の目標!$L38="職業",次の目標!B38,"")</f>
        <v/>
      </c>
      <c r="D12" s="21" t="str">
        <f>IF(次の目標!$L38="職業",次の目標!C38,"")</f>
        <v/>
      </c>
      <c r="E12" s="42" t="str">
        <f>IF(次の目標!$L38="職業",次の目標!M38,"")</f>
        <v/>
      </c>
      <c r="F12" s="42" t="str">
        <f>IF(次の目標!$L38="職業",次の目標!N38,"")</f>
        <v/>
      </c>
      <c r="G12" s="42" t="str">
        <f>IF(次の目標!$L38="職業",次の目標!O38,"")</f>
        <v/>
      </c>
      <c r="H12" s="42" t="str">
        <f>IF(次の目標!$L38="職業",次の目標!P38,"")</f>
        <v/>
      </c>
      <c r="I12" s="42" t="str">
        <f>IF(次の目標!$L38="職業",次の目標!Q38,"")</f>
        <v/>
      </c>
    </row>
    <row r="13" spans="2:9" ht="31.5" customHeight="1" x14ac:dyDescent="0.45">
      <c r="B13" s="60"/>
      <c r="C13" s="47" t="str">
        <f>IF(次の目標!$L39="職業",次の目標!B39,"")</f>
        <v/>
      </c>
      <c r="D13" s="21" t="str">
        <f>IF(次の目標!$L39="職業",次の目標!C39,"")</f>
        <v/>
      </c>
      <c r="E13" s="42" t="str">
        <f>IF(次の目標!$L39="職業",次の目標!M39,"")</f>
        <v/>
      </c>
      <c r="F13" s="42" t="str">
        <f>IF(次の目標!$L39="職業",次の目標!N39,"")</f>
        <v/>
      </c>
      <c r="G13" s="42" t="str">
        <f>IF(次の目標!$L39="職業",次の目標!O39,"")</f>
        <v/>
      </c>
      <c r="H13" s="42" t="str">
        <f>IF(次の目標!$L39="職業",次の目標!P39,"")</f>
        <v/>
      </c>
      <c r="I13" s="42" t="str">
        <f>IF(次の目標!$L39="職業",次の目標!Q39,"")</f>
        <v/>
      </c>
    </row>
    <row r="14" spans="2:9" ht="31.5" customHeight="1" x14ac:dyDescent="0.45">
      <c r="B14" s="61" t="s">
        <v>220</v>
      </c>
      <c r="C14" s="47" t="str">
        <f>IF(次の目標!$L4="家庭",次の目標!B4,"")</f>
        <v/>
      </c>
      <c r="D14" s="21" t="str">
        <f>IF(次の目標!$L4="家庭",次の目標!C4,"")</f>
        <v/>
      </c>
      <c r="E14" s="42" t="str">
        <f>IF(次の目標!$L4="家庭",次の目標!M4,"")</f>
        <v/>
      </c>
      <c r="F14" s="42" t="str">
        <f>IF(次の目標!$L4="家庭",次の目標!N4,"")</f>
        <v/>
      </c>
      <c r="G14" s="42" t="str">
        <f>IF(次の目標!$L4="家庭",次の目標!O4,"")</f>
        <v/>
      </c>
      <c r="H14" s="42" t="str">
        <f>IF(次の目標!$L4="家庭",次の目標!P4,"")</f>
        <v/>
      </c>
      <c r="I14" s="42" t="str">
        <f>IF(次の目標!$L4="家庭",次の目標!Q4,"")</f>
        <v/>
      </c>
    </row>
    <row r="15" spans="2:9" ht="31.5" customHeight="1" x14ac:dyDescent="0.45">
      <c r="B15" s="62"/>
      <c r="C15" s="47" t="str">
        <f>IF(次の目標!$L5="家庭",次の目標!B5,"")</f>
        <v/>
      </c>
      <c r="D15" s="21" t="str">
        <f>IF(次の目標!$L5="家庭",次の目標!C5,"")</f>
        <v/>
      </c>
      <c r="E15" s="42" t="str">
        <f>IF(次の目標!$L5="家庭",次の目標!M5,"")</f>
        <v/>
      </c>
      <c r="F15" s="42" t="str">
        <f>IF(次の目標!$L5="家庭",次の目標!N5,"")</f>
        <v/>
      </c>
      <c r="G15" s="42" t="str">
        <f>IF(次の目標!$L5="家庭",次の目標!O5,"")</f>
        <v/>
      </c>
      <c r="H15" s="42" t="str">
        <f>IF(次の目標!$L5="家庭",次の目標!P5,"")</f>
        <v/>
      </c>
      <c r="I15" s="42" t="str">
        <f>IF(次の目標!$L5="家庭",次の目標!Q5,"")</f>
        <v/>
      </c>
    </row>
    <row r="16" spans="2:9" ht="31.2" customHeight="1" x14ac:dyDescent="0.45">
      <c r="B16" s="62"/>
      <c r="C16" s="47" t="str">
        <f>IF(次の目標!$L6="家庭",次の目標!B6,"")</f>
        <v/>
      </c>
      <c r="D16" s="21" t="str">
        <f>IF(次の目標!$L6="家庭",次の目標!C6,"")</f>
        <v/>
      </c>
      <c r="E16" s="42" t="str">
        <f>IF(次の目標!$L6="家庭",次の目標!M6,"")</f>
        <v/>
      </c>
      <c r="F16" s="42" t="str">
        <f>IF(次の目標!$L6="家庭",次の目標!N6,"")</f>
        <v/>
      </c>
      <c r="G16" s="42" t="str">
        <f>IF(次の目標!$L6="家庭",次の目標!O6,"")</f>
        <v/>
      </c>
      <c r="H16" s="42" t="str">
        <f>IF(次の目標!$L6="家庭",次の目標!P6,"")</f>
        <v/>
      </c>
      <c r="I16" s="42" t="str">
        <f>IF(次の目標!$L6="家庭",次の目標!Q6,"")</f>
        <v/>
      </c>
    </row>
    <row r="17" spans="2:9" ht="31.5" customHeight="1" x14ac:dyDescent="0.45">
      <c r="B17" s="62"/>
      <c r="C17" s="47" t="str">
        <f>IF(次の目標!$L7="家庭",次の目標!B7,"")</f>
        <v/>
      </c>
      <c r="D17" s="21" t="str">
        <f>IF(次の目標!$L7="家庭",次の目標!C7,"")</f>
        <v/>
      </c>
      <c r="E17" s="42" t="str">
        <f>IF(次の目標!$L7="家庭",次の目標!M7,"")</f>
        <v/>
      </c>
      <c r="F17" s="42" t="str">
        <f>IF(次の目標!$L7="家庭",次の目標!N7,"")</f>
        <v/>
      </c>
      <c r="G17" s="42" t="str">
        <f>IF(次の目標!$L7="家庭",次の目標!O7,"")</f>
        <v/>
      </c>
      <c r="H17" s="42" t="str">
        <f>IF(次の目標!$L7="家庭",次の目標!P7,"")</f>
        <v/>
      </c>
      <c r="I17" s="42" t="str">
        <f>IF(次の目標!$L7="家庭",次の目標!Q7,"")</f>
        <v/>
      </c>
    </row>
    <row r="18" spans="2:9" ht="31.5" customHeight="1" x14ac:dyDescent="0.45">
      <c r="B18" s="62"/>
      <c r="C18" s="47" t="str">
        <f>IF(次の目標!$L8="家庭",次の目標!B8,"")</f>
        <v/>
      </c>
      <c r="D18" s="21" t="str">
        <f>IF(次の目標!$L8="家庭",次の目標!C8,"")</f>
        <v/>
      </c>
      <c r="E18" s="42" t="str">
        <f>IF(次の目標!$L8="家庭",次の目標!M8,"")</f>
        <v/>
      </c>
      <c r="F18" s="42" t="str">
        <f>IF(次の目標!$L8="家庭",次の目標!N8,"")</f>
        <v/>
      </c>
      <c r="G18" s="42" t="str">
        <f>IF(次の目標!$L8="家庭",次の目標!O8,"")</f>
        <v/>
      </c>
      <c r="H18" s="42" t="str">
        <f>IF(次の目標!$L8="家庭",次の目標!P8,"")</f>
        <v/>
      </c>
      <c r="I18" s="42" t="str">
        <f>IF(次の目標!$L8="家庭",次の目標!Q8,"")</f>
        <v/>
      </c>
    </row>
    <row r="19" spans="2:9" ht="31.5" customHeight="1" x14ac:dyDescent="0.45">
      <c r="B19" s="62"/>
      <c r="C19" s="47" t="str">
        <f>IF(次の目標!$L9="家庭",次の目標!B9,"")</f>
        <v/>
      </c>
      <c r="D19" s="21" t="str">
        <f>IF(次の目標!$L9="家庭",次の目標!C9,"")</f>
        <v/>
      </c>
      <c r="E19" s="42" t="str">
        <f>IF(次の目標!$L9="家庭",次の目標!M9,"")</f>
        <v/>
      </c>
      <c r="F19" s="42" t="str">
        <f>IF(次の目標!$L9="家庭",次の目標!N9,"")</f>
        <v/>
      </c>
      <c r="G19" s="42" t="str">
        <f>IF(次の目標!$L9="家庭",次の目標!O9,"")</f>
        <v/>
      </c>
      <c r="H19" s="42" t="str">
        <f>IF(次の目標!$L9="家庭",次の目標!P9,"")</f>
        <v/>
      </c>
      <c r="I19" s="42" t="str">
        <f>IF(次の目標!$L9="家庭",次の目標!Q9,"")</f>
        <v/>
      </c>
    </row>
    <row r="20" spans="2:9" ht="31.5" customHeight="1" x14ac:dyDescent="0.45">
      <c r="B20" s="62"/>
      <c r="C20" s="47" t="str">
        <f>IF(次の目標!$L10="家庭",次の目標!B10,"")</f>
        <v/>
      </c>
      <c r="D20" s="21" t="str">
        <f>IF(次の目標!$L10="家庭",次の目標!C10,"")</f>
        <v/>
      </c>
      <c r="E20" s="42" t="str">
        <f>IF(次の目標!$L10="家庭",次の目標!M10,"")</f>
        <v/>
      </c>
      <c r="F20" s="42" t="str">
        <f>IF(次の目標!$L10="家庭",次の目標!N10,"")</f>
        <v/>
      </c>
      <c r="G20" s="42" t="str">
        <f>IF(次の目標!$L10="家庭",次の目標!O10,"")</f>
        <v/>
      </c>
      <c r="H20" s="42" t="str">
        <f>IF(次の目標!$L10="家庭",次の目標!P10,"")</f>
        <v/>
      </c>
      <c r="I20" s="42" t="str">
        <f>IF(次の目標!$L10="家庭",次の目標!Q10,"")</f>
        <v/>
      </c>
    </row>
    <row r="21" spans="2:9" ht="31.5" customHeight="1" x14ac:dyDescent="0.45">
      <c r="B21" s="62"/>
      <c r="C21" s="47" t="str">
        <f>IF(次の目標!$L11="家庭",次の目標!B11,"")</f>
        <v/>
      </c>
      <c r="D21" s="21" t="str">
        <f>IF(次の目標!$L11="家庭",次の目標!C11,"")</f>
        <v/>
      </c>
      <c r="E21" s="42" t="str">
        <f>IF(次の目標!$L11="家庭",次の目標!M11,"")</f>
        <v/>
      </c>
      <c r="F21" s="42" t="str">
        <f>IF(次の目標!$L11="家庭",次の目標!N11,"")</f>
        <v/>
      </c>
      <c r="G21" s="42" t="str">
        <f>IF(次の目標!$L11="家庭",次の目標!O11,"")</f>
        <v/>
      </c>
      <c r="H21" s="42" t="str">
        <f>IF(次の目標!$L11="家庭",次の目標!P11,"")</f>
        <v/>
      </c>
      <c r="I21" s="42" t="str">
        <f>IF(次の目標!$L11="家庭",次の目標!Q11,"")</f>
        <v/>
      </c>
    </row>
    <row r="22" spans="2:9" ht="31.5" customHeight="1" x14ac:dyDescent="0.45">
      <c r="B22" s="60"/>
      <c r="C22" s="47" t="str">
        <f>IF(次の目標!$L12="家庭",次の目標!B12,"")</f>
        <v/>
      </c>
      <c r="D22" s="21" t="str">
        <f>IF(次の目標!$L12="家庭",次の目標!C12,"")</f>
        <v/>
      </c>
      <c r="E22" s="42" t="str">
        <f>IF(次の目標!$L12="家庭",次の目標!M12,"")</f>
        <v/>
      </c>
      <c r="F22" s="42" t="str">
        <f>IF(次の目標!$L12="家庭",次の目標!N12,"")</f>
        <v/>
      </c>
      <c r="G22" s="42" t="str">
        <f>IF(次の目標!$L12="家庭",次の目標!O12,"")</f>
        <v/>
      </c>
      <c r="H22" s="42" t="str">
        <f>IF(次の目標!$L12="家庭",次の目標!P12,"")</f>
        <v/>
      </c>
      <c r="I22" s="42" t="str">
        <f>IF(次の目標!$L12="家庭",次の目標!Q12,"")</f>
        <v/>
      </c>
    </row>
    <row r="23" spans="2:9" ht="31.5" customHeight="1" x14ac:dyDescent="0.45">
      <c r="B23" s="61" t="s">
        <v>262</v>
      </c>
      <c r="C23" s="47" t="str">
        <f>IF(次の目標!$L13="家庭",次の目標!B13,"")</f>
        <v/>
      </c>
      <c r="D23" s="21" t="str">
        <f>IF(次の目標!$L13="家庭",次の目標!C13,"")</f>
        <v/>
      </c>
      <c r="E23" s="42" t="str">
        <f>IF(次の目標!$L13="家庭",次の目標!M13,"")</f>
        <v/>
      </c>
      <c r="F23" s="42" t="str">
        <f>IF(次の目標!$L13="家庭",次の目標!N13,"")</f>
        <v/>
      </c>
      <c r="G23" s="42" t="str">
        <f>IF(次の目標!$L13="家庭",次の目標!O13,"")</f>
        <v/>
      </c>
      <c r="H23" s="42" t="str">
        <f>IF(次の目標!$L13="家庭",次の目標!P13,"")</f>
        <v/>
      </c>
      <c r="I23" s="42" t="str">
        <f>IF(次の目標!$L13="家庭",次の目標!Q13,"")</f>
        <v/>
      </c>
    </row>
    <row r="24" spans="2:9" ht="31.2" customHeight="1" x14ac:dyDescent="0.45">
      <c r="B24" s="62"/>
      <c r="C24" s="47" t="str">
        <f>IF(次の目標!$L14="家庭",次の目標!B14,"")</f>
        <v/>
      </c>
      <c r="D24" s="15" t="str">
        <f>IF(次の目標!$L14="家庭",次の目標!C14,"")</f>
        <v/>
      </c>
      <c r="E24" s="42" t="str">
        <f>IF(次の目標!$L14="家庭",次の目標!M14,"")</f>
        <v/>
      </c>
      <c r="F24" s="42" t="str">
        <f>IF(次の目標!$L14="家庭",次の目標!N14,"")</f>
        <v/>
      </c>
      <c r="G24" s="42" t="str">
        <f>IF(次の目標!$L14="家庭",次の目標!O14,"")</f>
        <v/>
      </c>
      <c r="H24" s="42" t="str">
        <f>IF(次の目標!$L14="家庭",次の目標!P14,"")</f>
        <v/>
      </c>
      <c r="I24" s="42" t="str">
        <f>IF(次の目標!$L14="家庭",次の目標!Q14,"")</f>
        <v/>
      </c>
    </row>
    <row r="25" spans="2:9" ht="31.2" customHeight="1" x14ac:dyDescent="0.45">
      <c r="B25" s="62"/>
      <c r="C25" s="47" t="str">
        <f>IF(次の目標!$L26="家庭",次の目標!B26,"")</f>
        <v/>
      </c>
      <c r="D25" s="15" t="str">
        <f>IF(次の目標!$L26="家庭",次の目標!C26,"")</f>
        <v/>
      </c>
      <c r="E25" s="42" t="str">
        <f>IF(次の目標!$L26="家庭",次の目標!M26,"")</f>
        <v/>
      </c>
      <c r="F25" s="42" t="str">
        <f>IF(次の目標!$L26="家庭",次の目標!N26,"")</f>
        <v/>
      </c>
      <c r="G25" s="42" t="str">
        <f>IF(次の目標!$L26="家庭",次の目標!O26,"")</f>
        <v/>
      </c>
      <c r="H25" s="42" t="str">
        <f>IF(次の目標!$L26="家庭",次の目標!P26,"")</f>
        <v/>
      </c>
      <c r="I25" s="42" t="str">
        <f>IF(次の目標!$L26="家庭",次の目標!Q26,"")</f>
        <v/>
      </c>
    </row>
    <row r="26" spans="2:9" ht="31.2" customHeight="1" x14ac:dyDescent="0.45">
      <c r="B26" s="62"/>
      <c r="C26" s="47" t="str">
        <f>IF(次の目標!$L27="家庭",次の目標!B27,"")</f>
        <v/>
      </c>
      <c r="D26" s="15" t="str">
        <f>IF(次の目標!$L27="家庭",次の目標!C27,"")</f>
        <v/>
      </c>
      <c r="E26" s="42" t="str">
        <f>IF(次の目標!$L27="家庭",次の目標!M27,"")</f>
        <v/>
      </c>
      <c r="F26" s="42" t="str">
        <f>IF(次の目標!$L27="家庭",次の目標!N27,"")</f>
        <v/>
      </c>
      <c r="G26" s="42" t="str">
        <f>IF(次の目標!$L27="家庭",次の目標!O27,"")</f>
        <v/>
      </c>
      <c r="H26" s="42" t="str">
        <f>IF(次の目標!$L27="家庭",次の目標!P27,"")</f>
        <v/>
      </c>
      <c r="I26" s="42" t="str">
        <f>IF(次の目標!$L27="家庭",次の目標!Q27,"")</f>
        <v/>
      </c>
    </row>
    <row r="27" spans="2:9" ht="31.2" customHeight="1" x14ac:dyDescent="0.45">
      <c r="B27" s="62"/>
      <c r="C27" s="47" t="str">
        <f>IF(次の目標!$L28="家庭",次の目標!B28,"")</f>
        <v/>
      </c>
      <c r="D27" s="15" t="str">
        <f>IF(次の目標!$L28="家庭",次の目標!C28,"")</f>
        <v/>
      </c>
      <c r="E27" s="42" t="str">
        <f>IF(次の目標!$L28="家庭",次の目標!M28,"")</f>
        <v/>
      </c>
      <c r="F27" s="42" t="str">
        <f>IF(次の目標!$L28="家庭",次の目標!N28,"")</f>
        <v/>
      </c>
      <c r="G27" s="42" t="str">
        <f>IF(次の目標!$L28="家庭",次の目標!O28,"")</f>
        <v/>
      </c>
      <c r="H27" s="42" t="str">
        <f>IF(次の目標!$L28="家庭",次の目標!P28,"")</f>
        <v/>
      </c>
      <c r="I27" s="42" t="str">
        <f>IF(次の目標!$L28="家庭",次の目標!Q28,"")</f>
        <v/>
      </c>
    </row>
    <row r="28" spans="2:9" ht="31.2" customHeight="1" x14ac:dyDescent="0.45">
      <c r="B28" s="60"/>
      <c r="C28" s="47" t="str">
        <f>IF(次の目標!$L32="家庭",次の目標!B32,"")</f>
        <v/>
      </c>
      <c r="D28" s="15" t="str">
        <f>IF(次の目標!$L32="家庭",次の目標!C32,"")</f>
        <v/>
      </c>
      <c r="E28" s="42" t="str">
        <f>IF(次の目標!$L32="家庭",次の目標!M32,"")</f>
        <v/>
      </c>
      <c r="F28" s="42" t="str">
        <f>IF(次の目標!$L32="家庭",次の目標!N32,"")</f>
        <v/>
      </c>
      <c r="G28" s="42" t="str">
        <f>IF(次の目標!$L32="家庭",次の目標!O32,"")</f>
        <v/>
      </c>
      <c r="H28" s="42" t="str">
        <f>IF(次の目標!$L32="家庭",次の目標!P32,"")</f>
        <v/>
      </c>
      <c r="I28" s="42" t="str">
        <f>IF(次の目標!$L32="家庭",次の目標!Q32,"")</f>
        <v/>
      </c>
    </row>
    <row r="29" spans="2:9" ht="31.2" customHeight="1" x14ac:dyDescent="0.45">
      <c r="B29" s="63" t="s">
        <v>221</v>
      </c>
      <c r="C29" s="47" t="str">
        <f>IF(次の目標!$L15="社会",次の目標!B15,"")</f>
        <v/>
      </c>
      <c r="D29" s="15" t="str">
        <f>IF(次の目標!$L15="社会",次の目標!C15,"")</f>
        <v/>
      </c>
      <c r="E29" s="42" t="str">
        <f>IF(次の目標!$L15="社会",次の目標!M15,"")</f>
        <v/>
      </c>
      <c r="F29" s="42" t="str">
        <f>IF(次の目標!$L15="社会",次の目標!N15,"")</f>
        <v/>
      </c>
      <c r="G29" s="42" t="str">
        <f>IF(次の目標!$L15="社会",次の目標!O15,"")</f>
        <v/>
      </c>
      <c r="H29" s="42" t="str">
        <f>IF(次の目標!$L15="社会",次の目標!P15,"")</f>
        <v/>
      </c>
      <c r="I29" s="42" t="str">
        <f>IF(次の目標!$L15="社会",次の目標!Q15,"")</f>
        <v/>
      </c>
    </row>
    <row r="30" spans="2:9" ht="31.2" customHeight="1" x14ac:dyDescent="0.45">
      <c r="B30" s="63"/>
      <c r="C30" s="47" t="str">
        <f>IF(次の目標!$L16="社会",次の目標!B16,"")</f>
        <v/>
      </c>
      <c r="D30" s="15" t="str">
        <f>IF(次の目標!$L16="社会",次の目標!C16,"")</f>
        <v/>
      </c>
      <c r="E30" s="42" t="str">
        <f>IF(次の目標!$L16="社会",次の目標!M16,"")</f>
        <v/>
      </c>
      <c r="F30" s="42" t="str">
        <f>IF(次の目標!$L16="社会",次の目標!N16,"")</f>
        <v/>
      </c>
      <c r="G30" s="42" t="str">
        <f>IF(次の目標!$L16="社会",次の目標!O16,"")</f>
        <v/>
      </c>
      <c r="H30" s="42" t="str">
        <f>IF(次の目標!$L16="社会",次の目標!P16,"")</f>
        <v/>
      </c>
      <c r="I30" s="42" t="str">
        <f>IF(次の目標!$L16="社会",次の目標!Q16,"")</f>
        <v/>
      </c>
    </row>
    <row r="31" spans="2:9" ht="31.2" customHeight="1" x14ac:dyDescent="0.45">
      <c r="B31" s="63"/>
      <c r="C31" s="47" t="str">
        <f>IF(次の目標!$L18="社会",次の目標!B18,"")</f>
        <v/>
      </c>
      <c r="D31" s="15" t="str">
        <f>IF(次の目標!$L18="社会",次の目標!C18,"")</f>
        <v/>
      </c>
      <c r="E31" s="42" t="str">
        <f>IF(次の目標!$L18="社会",次の目標!M18,"")</f>
        <v/>
      </c>
      <c r="F31" s="42" t="str">
        <f>IF(次の目標!$L18="社会",次の目標!N18,"")</f>
        <v/>
      </c>
      <c r="G31" s="42" t="str">
        <f>IF(次の目標!$L18="社会",次の目標!O18,"")</f>
        <v/>
      </c>
      <c r="H31" s="42" t="str">
        <f>IF(次の目標!$L18="社会",次の目標!P18,"")</f>
        <v/>
      </c>
      <c r="I31" s="42" t="str">
        <f>IF(次の目標!$L18="社会",次の目標!Q18,"")</f>
        <v/>
      </c>
    </row>
    <row r="32" spans="2:9" ht="31.2" customHeight="1" x14ac:dyDescent="0.45">
      <c r="B32" s="63"/>
      <c r="C32" s="47" t="str">
        <f>IF(次の目標!$L19="社会",次の目標!B19,"")</f>
        <v/>
      </c>
      <c r="D32" s="15" t="str">
        <f>IF(次の目標!$L19="社会",次の目標!C19,"")</f>
        <v/>
      </c>
      <c r="E32" s="42" t="str">
        <f>IF(次の目標!$L19="社会",次の目標!M19,"")</f>
        <v/>
      </c>
      <c r="F32" s="42" t="str">
        <f>IF(次の目標!$L19="社会",次の目標!N19,"")</f>
        <v/>
      </c>
      <c r="G32" s="42" t="str">
        <f>IF(次の目標!$L19="社会",次の目標!O19,"")</f>
        <v/>
      </c>
      <c r="H32" s="42" t="str">
        <f>IF(次の目標!$L19="社会",次の目標!P19,"")</f>
        <v/>
      </c>
      <c r="I32" s="42" t="str">
        <f>IF(次の目標!$L19="社会",次の目標!Q19,"")</f>
        <v/>
      </c>
    </row>
    <row r="33" spans="2:9" ht="31.2" customHeight="1" x14ac:dyDescent="0.45">
      <c r="B33" s="63"/>
      <c r="C33" s="47" t="str">
        <f>IF(次の目標!$L20="社会",次の目標!B20,"")</f>
        <v/>
      </c>
      <c r="D33" s="15" t="str">
        <f>IF(次の目標!$L20="社会",次の目標!C20,"")</f>
        <v/>
      </c>
      <c r="E33" s="42" t="str">
        <f>IF(次の目標!$L20="社会",次の目標!M20,"")</f>
        <v/>
      </c>
      <c r="F33" s="42" t="str">
        <f>IF(次の目標!$L20="社会",次の目標!N20,"")</f>
        <v/>
      </c>
      <c r="G33" s="42" t="str">
        <f>IF(次の目標!$L20="社会",次の目標!O20,"")</f>
        <v/>
      </c>
      <c r="H33" s="42" t="str">
        <f>IF(次の目標!$L20="社会",次の目標!P20,"")</f>
        <v/>
      </c>
      <c r="I33" s="42" t="str">
        <f>IF(次の目標!$L20="社会",次の目標!Q20,"")</f>
        <v/>
      </c>
    </row>
    <row r="34" spans="2:9" ht="31.2" customHeight="1" x14ac:dyDescent="0.45">
      <c r="B34" s="63"/>
      <c r="C34" s="47" t="str">
        <f>IF(次の目標!$L21="社会",次の目標!B21,"")</f>
        <v/>
      </c>
      <c r="D34" s="15" t="str">
        <f>IF(次の目標!$L21="社会",次の目標!C21,"")</f>
        <v/>
      </c>
      <c r="E34" s="42" t="str">
        <f>IF(次の目標!$L21="社会",次の目標!M21,"")</f>
        <v/>
      </c>
      <c r="F34" s="42" t="str">
        <f>IF(次の目標!$L21="社会",次の目標!N21,"")</f>
        <v/>
      </c>
      <c r="G34" s="42" t="str">
        <f>IF(次の目標!$L21="社会",次の目標!O21,"")</f>
        <v/>
      </c>
      <c r="H34" s="42" t="str">
        <f>IF(次の目標!$L21="社会",次の目標!P21,"")</f>
        <v/>
      </c>
      <c r="I34" s="42" t="str">
        <f>IF(次の目標!$L21="社会",次の目標!Q21,"")</f>
        <v/>
      </c>
    </row>
    <row r="35" spans="2:9" ht="31.2" customHeight="1" x14ac:dyDescent="0.45">
      <c r="B35" s="63"/>
      <c r="C35" s="47" t="str">
        <f>IF(次の目標!$L22="社会",次の目標!B22,"")</f>
        <v/>
      </c>
      <c r="D35" s="15" t="str">
        <f>IF(次の目標!$L22="社会",次の目標!C22,"")</f>
        <v/>
      </c>
      <c r="E35" s="42" t="str">
        <f>IF(次の目標!$L22="社会",次の目標!M22,"")</f>
        <v/>
      </c>
      <c r="F35" s="42" t="str">
        <f>IF(次の目標!$L22="社会",次の目標!N22,"")</f>
        <v/>
      </c>
      <c r="G35" s="42" t="str">
        <f>IF(次の目標!$L22="社会",次の目標!O22,"")</f>
        <v/>
      </c>
      <c r="H35" s="42" t="str">
        <f>IF(次の目標!$L22="社会",次の目標!P22,"")</f>
        <v/>
      </c>
      <c r="I35" s="42" t="str">
        <f>IF(次の目標!$L22="社会",次の目標!Q22,"")</f>
        <v/>
      </c>
    </row>
    <row r="36" spans="2:9" ht="31.2" customHeight="1" x14ac:dyDescent="0.45">
      <c r="B36" s="63"/>
      <c r="C36" s="47" t="str">
        <f>IF(次の目標!$L23="社会",次の目標!B23,"")</f>
        <v/>
      </c>
      <c r="D36" s="15" t="str">
        <f>IF(次の目標!$L23="社会",次の目標!C23,"")</f>
        <v/>
      </c>
      <c r="E36" s="42" t="str">
        <f>IF(次の目標!$L23="社会",次の目標!M23,"")</f>
        <v/>
      </c>
      <c r="F36" s="42" t="str">
        <f>IF(次の目標!$L23="社会",次の目標!N23,"")</f>
        <v/>
      </c>
      <c r="G36" s="42" t="str">
        <f>IF(次の目標!$L23="社会",次の目標!O23,"")</f>
        <v/>
      </c>
      <c r="H36" s="42" t="str">
        <f>IF(次の目標!$L23="社会",次の目標!P23,"")</f>
        <v/>
      </c>
      <c r="I36" s="42" t="str">
        <f>IF(次の目標!$L23="社会",次の目標!Q23,"")</f>
        <v/>
      </c>
    </row>
    <row r="37" spans="2:9" ht="31.2" customHeight="1" x14ac:dyDescent="0.45">
      <c r="B37" s="63"/>
      <c r="C37" s="47" t="str">
        <f>IF(次の目標!$L24="社会",次の目標!B24,"")</f>
        <v/>
      </c>
      <c r="D37" s="15" t="str">
        <f>IF(次の目標!$L24="社会",次の目標!C24,"")</f>
        <v/>
      </c>
      <c r="E37" s="42" t="str">
        <f>IF(次の目標!$L24="社会",次の目標!M24,"")</f>
        <v/>
      </c>
      <c r="F37" s="42" t="str">
        <f>IF(次の目標!$L24="社会",次の目標!N24,"")</f>
        <v/>
      </c>
      <c r="G37" s="42" t="str">
        <f>IF(次の目標!$L24="社会",次の目標!O24,"")</f>
        <v/>
      </c>
      <c r="H37" s="42" t="str">
        <f>IF(次の目標!$L24="社会",次の目標!P24,"")</f>
        <v/>
      </c>
      <c r="I37" s="42" t="str">
        <f>IF(次の目標!$L24="社会",次の目標!Q24,"")</f>
        <v/>
      </c>
    </row>
    <row r="38" spans="2:9" ht="31.2" customHeight="1" x14ac:dyDescent="0.45">
      <c r="B38" s="63"/>
      <c r="C38" s="47" t="str">
        <f>IF(次の目標!$L25="社会",次の目標!B25,"")</f>
        <v/>
      </c>
      <c r="D38" s="15" t="str">
        <f>IF(次の目標!$L25="社会",次の目標!C25,"")</f>
        <v/>
      </c>
      <c r="E38" s="42" t="str">
        <f>IF(次の目標!$L25="社会",次の目標!M25,"")</f>
        <v/>
      </c>
      <c r="F38" s="42" t="str">
        <f>IF(次の目標!$L25="社会",次の目標!N25,"")</f>
        <v/>
      </c>
      <c r="G38" s="42" t="str">
        <f>IF(次の目標!$L25="社会",次の目標!O25,"")</f>
        <v/>
      </c>
      <c r="H38" s="42" t="str">
        <f>IF(次の目標!$L25="社会",次の目標!P25,"")</f>
        <v/>
      </c>
      <c r="I38" s="42" t="str">
        <f>IF(次の目標!$L25="社会",次の目標!Q25,"")</f>
        <v/>
      </c>
    </row>
    <row r="39" spans="2:9" ht="31.2" customHeight="1" x14ac:dyDescent="0.45">
      <c r="B39" s="63"/>
      <c r="C39" s="22" t="str">
        <f>IF(次の目標!$L29="社会",次の目標!B29,"")</f>
        <v/>
      </c>
      <c r="D39" s="34" t="str">
        <f>IF(次の目標!$L29="社会",次の目標!C29,"")</f>
        <v/>
      </c>
      <c r="E39" s="46" t="str">
        <f>IF(次の目標!$L29="社会",次の目標!M29,"")</f>
        <v/>
      </c>
      <c r="F39" s="46" t="str">
        <f>IF(次の目標!$L29="社会",次の目標!N29,"")</f>
        <v/>
      </c>
      <c r="G39" s="46" t="str">
        <f>IF(次の目標!$L29="社会",次の目標!O29,"")</f>
        <v/>
      </c>
      <c r="H39" s="46" t="str">
        <f>IF(次の目標!$L29="社会",次の目標!P29,"")</f>
        <v/>
      </c>
      <c r="I39" s="46" t="str">
        <f>IF(次の目標!$L29="社会",次の目標!Q29,"")</f>
        <v/>
      </c>
    </row>
  </sheetData>
  <sheetProtection algorithmName="SHA-512" hashValue="HJhQnH0QbstwHca11cfd8WGEKcVEFgLj08E5f7QAGVYRE+7jnhS4+0/YkO8zrE7WDbr6D28O+3k5jleVYbyGww==" saltValue="IZzAUgLfM9jZMsLHlCJUag==" spinCount="100000" sheet="1" objects="1" scenarios="1"/>
  <mergeCells count="6">
    <mergeCell ref="C1:D1"/>
    <mergeCell ref="B29:B39"/>
    <mergeCell ref="B4:B5"/>
    <mergeCell ref="B6:B13"/>
    <mergeCell ref="B14:B22"/>
    <mergeCell ref="B23:B28"/>
  </mergeCells>
  <phoneticPr fontId="1"/>
  <conditionalFormatting sqref="C14:I14">
    <cfRule type="expression" dxfId="74" priority="52">
      <formula>$G$14="短期目標"</formula>
    </cfRule>
  </conditionalFormatting>
  <conditionalFormatting sqref="C15:I15">
    <cfRule type="expression" dxfId="73" priority="51">
      <formula>$G$15="短期目標"</formula>
    </cfRule>
  </conditionalFormatting>
  <conditionalFormatting sqref="C17:I17">
    <cfRule type="expression" dxfId="72" priority="50">
      <formula>$G$17="短期目標"</formula>
    </cfRule>
  </conditionalFormatting>
  <conditionalFormatting sqref="C18:I18">
    <cfRule type="expression" dxfId="71" priority="49">
      <formula>$G$18="短期目標"</formula>
    </cfRule>
  </conditionalFormatting>
  <conditionalFormatting sqref="C21:I21">
    <cfRule type="expression" dxfId="70" priority="48">
      <formula>$G$21="短期目標"</formula>
    </cfRule>
  </conditionalFormatting>
  <conditionalFormatting sqref="C24:I24">
    <cfRule type="expression" dxfId="69" priority="47">
      <formula>$G$24="短期目標"</formula>
    </cfRule>
  </conditionalFormatting>
  <conditionalFormatting sqref="C28:I28">
    <cfRule type="expression" dxfId="68" priority="44">
      <formula>$G$28="短期目標"</formula>
    </cfRule>
  </conditionalFormatting>
  <conditionalFormatting sqref="C2:I2">
    <cfRule type="expression" dxfId="67" priority="33">
      <formula>$G$2="短期目標"</formula>
    </cfRule>
  </conditionalFormatting>
  <conditionalFormatting sqref="C3:I3">
    <cfRule type="expression" dxfId="66" priority="30">
      <formula>$G$3="短期目標"</formula>
    </cfRule>
  </conditionalFormatting>
  <conditionalFormatting sqref="C4:I4">
    <cfRule type="expression" dxfId="65" priority="29">
      <formula>$G$4="短期目標"</formula>
    </cfRule>
  </conditionalFormatting>
  <conditionalFormatting sqref="C8:I8">
    <cfRule type="expression" dxfId="64" priority="28">
      <formula>$G$8="短期目標"</formula>
    </cfRule>
  </conditionalFormatting>
  <conditionalFormatting sqref="C7:I7">
    <cfRule type="expression" dxfId="63" priority="27">
      <formula>$G$7="短期目標"</formula>
    </cfRule>
  </conditionalFormatting>
  <conditionalFormatting sqref="C9:I9">
    <cfRule type="expression" dxfId="62" priority="26">
      <formula>$G$9="短期目標"</formula>
    </cfRule>
  </conditionalFormatting>
  <conditionalFormatting sqref="C10:I10">
    <cfRule type="expression" dxfId="61" priority="25">
      <formula>$G$10="短期目標"</formula>
    </cfRule>
  </conditionalFormatting>
  <conditionalFormatting sqref="C11:I11">
    <cfRule type="expression" dxfId="60" priority="24">
      <formula>$G$11="短期目標"</formula>
    </cfRule>
  </conditionalFormatting>
  <conditionalFormatting sqref="C12:I12">
    <cfRule type="expression" dxfId="59" priority="23">
      <formula>$G$12="短期目標"</formula>
    </cfRule>
  </conditionalFormatting>
  <conditionalFormatting sqref="C13:I13">
    <cfRule type="expression" dxfId="58" priority="22">
      <formula>$G$13="短期目標"</formula>
    </cfRule>
  </conditionalFormatting>
  <conditionalFormatting sqref="C29:I29">
    <cfRule type="expression" dxfId="57" priority="21">
      <formula>$G$29="短期目標"</formula>
    </cfRule>
  </conditionalFormatting>
  <conditionalFormatting sqref="C19:I19">
    <cfRule type="expression" dxfId="56" priority="19">
      <formula>$G$19="短期目標"</formula>
    </cfRule>
  </conditionalFormatting>
  <conditionalFormatting sqref="C20:I20">
    <cfRule type="expression" dxfId="55" priority="18">
      <formula>$G$20="短期目標"</formula>
    </cfRule>
  </conditionalFormatting>
  <conditionalFormatting sqref="C22:I22">
    <cfRule type="expression" dxfId="54" priority="17">
      <formula>$G$22="短期目標"</formula>
    </cfRule>
  </conditionalFormatting>
  <conditionalFormatting sqref="C23:I23">
    <cfRule type="expression" dxfId="53" priority="16">
      <formula>$G$23="短期目標"</formula>
    </cfRule>
  </conditionalFormatting>
  <conditionalFormatting sqref="C30:I30">
    <cfRule type="expression" dxfId="52" priority="15">
      <formula>$G$30="短期目標"</formula>
    </cfRule>
  </conditionalFormatting>
  <conditionalFormatting sqref="C31:I31">
    <cfRule type="expression" dxfId="51" priority="14">
      <formula>$G$31="短期目標"</formula>
    </cfRule>
  </conditionalFormatting>
  <conditionalFormatting sqref="C32:I32">
    <cfRule type="expression" dxfId="50" priority="13">
      <formula>$G$32="短期目標"</formula>
    </cfRule>
  </conditionalFormatting>
  <conditionalFormatting sqref="C33:I33">
    <cfRule type="expression" dxfId="49" priority="12">
      <formula>$G$33="短期目標"</formula>
    </cfRule>
  </conditionalFormatting>
  <conditionalFormatting sqref="C34:I34">
    <cfRule type="expression" dxfId="48" priority="11">
      <formula>$G$34="短期目標"</formula>
    </cfRule>
  </conditionalFormatting>
  <conditionalFormatting sqref="C35:I35">
    <cfRule type="expression" dxfId="47" priority="10">
      <formula>$G$35="短期目標"</formula>
    </cfRule>
  </conditionalFormatting>
  <conditionalFormatting sqref="C36:I36">
    <cfRule type="expression" dxfId="46" priority="9">
      <formula>$G$36="短期目標"</formula>
    </cfRule>
  </conditionalFormatting>
  <conditionalFormatting sqref="C37:I37">
    <cfRule type="expression" dxfId="45" priority="8">
      <formula>$G$37="短期目標"</formula>
    </cfRule>
  </conditionalFormatting>
  <conditionalFormatting sqref="C38:I38">
    <cfRule type="expression" dxfId="44" priority="7">
      <formula>$G$38="短期目標"</formula>
    </cfRule>
  </conditionalFormatting>
  <conditionalFormatting sqref="C25:I25">
    <cfRule type="expression" dxfId="43" priority="6">
      <formula>$G$25="短期目標"</formula>
    </cfRule>
  </conditionalFormatting>
  <conditionalFormatting sqref="C26:I26">
    <cfRule type="expression" dxfId="42" priority="5">
      <formula>$G$26="短期目標"</formula>
    </cfRule>
  </conditionalFormatting>
  <conditionalFormatting sqref="C27:I27">
    <cfRule type="expression" dxfId="41" priority="4">
      <formula>$G$27="短期目標"</formula>
    </cfRule>
  </conditionalFormatting>
  <conditionalFormatting sqref="C39:I39">
    <cfRule type="expression" dxfId="40" priority="3">
      <formula>$G$39="短期目標"</formula>
    </cfRule>
  </conditionalFormatting>
  <conditionalFormatting sqref="C5:I5">
    <cfRule type="expression" dxfId="39" priority="2">
      <formula>$G$5="短期目標"</formula>
    </cfRule>
  </conditionalFormatting>
  <conditionalFormatting sqref="C6:I6">
    <cfRule type="expression" dxfId="38" priority="1">
      <formula>$G$6="短期目標"</formula>
    </cfRule>
  </conditionalFormatting>
  <pageMargins left="0.25" right="0.25" top="0.75" bottom="0.75" header="0.3" footer="0.3"/>
  <pageSetup paperSize="9" orientation="portrait" r:id="rId1"/>
  <headerFooter>
    <oddHeader>&amp;Cポスト自閉</oddHead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81"/>
  <sheetViews>
    <sheetView workbookViewId="0"/>
  </sheetViews>
  <sheetFormatPr defaultRowHeight="18" x14ac:dyDescent="0.45"/>
  <cols>
    <col min="5" max="5" width="33.59765625" customWidth="1"/>
    <col min="6" max="6" width="8.59765625" bestFit="1" customWidth="1"/>
    <col min="7" max="7" width="4.3984375" bestFit="1" customWidth="1"/>
    <col min="8" max="9" width="8.59765625" bestFit="1" customWidth="1"/>
    <col min="10" max="10" width="9" bestFit="1" customWidth="1"/>
    <col min="11" max="11" width="12.3984375" customWidth="1"/>
    <col min="12" max="12" width="13" bestFit="1" customWidth="1"/>
    <col min="15" max="15" width="11" bestFit="1" customWidth="1"/>
    <col min="17" max="17" width="14.3984375" bestFit="1" customWidth="1"/>
  </cols>
  <sheetData>
    <row r="2" spans="1:28" x14ac:dyDescent="0.45">
      <c r="A2" s="6" t="s">
        <v>60</v>
      </c>
      <c r="B2" s="6"/>
      <c r="C2" s="6"/>
      <c r="D2" s="6"/>
      <c r="E2" s="6"/>
      <c r="F2" s="6" t="s">
        <v>228</v>
      </c>
      <c r="G2" s="6"/>
      <c r="H2" s="6"/>
      <c r="I2" s="6"/>
      <c r="J2" s="6"/>
      <c r="K2" s="6"/>
      <c r="L2" s="6"/>
    </row>
    <row r="3" spans="1:28" x14ac:dyDescent="0.45">
      <c r="A3" s="1" t="s">
        <v>12</v>
      </c>
      <c r="B3" s="1" t="s">
        <v>13</v>
      </c>
      <c r="C3" s="1" t="s">
        <v>14</v>
      </c>
      <c r="D3" s="1" t="s">
        <v>11</v>
      </c>
      <c r="E3" s="1" t="s">
        <v>15</v>
      </c>
      <c r="F3" s="1" t="s">
        <v>229</v>
      </c>
      <c r="G3" s="14" t="s">
        <v>230</v>
      </c>
      <c r="H3" s="9" t="s">
        <v>231</v>
      </c>
      <c r="I3" s="39" t="s">
        <v>232</v>
      </c>
      <c r="J3" s="8" t="s">
        <v>50</v>
      </c>
      <c r="K3" s="65" t="s">
        <v>17</v>
      </c>
      <c r="L3" s="65"/>
      <c r="M3" s="65"/>
      <c r="N3" s="5" t="s">
        <v>18</v>
      </c>
      <c r="O3" s="5" t="s">
        <v>57</v>
      </c>
      <c r="P3" s="5" t="s">
        <v>19</v>
      </c>
      <c r="Q3" s="5" t="s">
        <v>225</v>
      </c>
      <c r="T3" s="66" t="s">
        <v>235</v>
      </c>
      <c r="U3" s="66"/>
      <c r="V3" s="66" t="s">
        <v>230</v>
      </c>
      <c r="W3" s="66"/>
      <c r="Y3" s="64" t="s">
        <v>268</v>
      </c>
      <c r="Z3" s="64"/>
      <c r="AA3" s="64" t="s">
        <v>269</v>
      </c>
      <c r="AB3" s="64"/>
    </row>
    <row r="4" spans="1:28" x14ac:dyDescent="0.45">
      <c r="A4" s="2"/>
      <c r="B4" s="2"/>
      <c r="C4" s="2"/>
      <c r="D4" s="2" t="s">
        <v>20</v>
      </c>
      <c r="E4" s="2" t="s">
        <v>22</v>
      </c>
      <c r="F4" s="2" t="str">
        <f>""</f>
        <v/>
      </c>
      <c r="G4" s="14" t="str">
        <f>""</f>
        <v/>
      </c>
      <c r="H4" s="9" t="str">
        <f>""</f>
        <v/>
      </c>
      <c r="I4" s="39"/>
      <c r="J4" s="8"/>
      <c r="K4" s="4"/>
      <c r="L4" s="4"/>
      <c r="M4" s="4"/>
      <c r="N4" s="5"/>
      <c r="O4" s="5"/>
      <c r="P4" s="5"/>
    </row>
    <row r="5" spans="1:28" x14ac:dyDescent="0.45">
      <c r="A5" s="2"/>
      <c r="B5" s="2"/>
      <c r="C5" s="2"/>
      <c r="D5" s="2" t="s">
        <v>21</v>
      </c>
      <c r="E5" s="2" t="s">
        <v>23</v>
      </c>
      <c r="F5" s="2"/>
      <c r="G5" s="14"/>
      <c r="H5" s="9" t="str">
        <f>""</f>
        <v/>
      </c>
      <c r="I5" s="39"/>
      <c r="J5" s="8"/>
      <c r="K5" s="4"/>
      <c r="L5" s="4"/>
      <c r="M5" s="4"/>
      <c r="N5" s="5"/>
      <c r="O5" s="5"/>
      <c r="P5" s="5"/>
      <c r="Y5" s="48" t="s">
        <v>270</v>
      </c>
      <c r="Z5" s="48" t="s">
        <v>271</v>
      </c>
      <c r="AA5" s="48" t="s">
        <v>270</v>
      </c>
      <c r="AB5" s="48" t="s">
        <v>271</v>
      </c>
    </row>
    <row r="6" spans="1:28" ht="36" x14ac:dyDescent="0.45">
      <c r="A6" s="52" t="s">
        <v>142</v>
      </c>
      <c r="B6" s="55" t="s">
        <v>143</v>
      </c>
      <c r="C6" s="7">
        <f>'記入欄（ポスト）'!D3</f>
        <v>1</v>
      </c>
      <c r="D6" s="7">
        <f>'記入欄（ポスト）'!A3</f>
        <v>1</v>
      </c>
      <c r="E6" s="3" t="str">
        <f>'記入欄（ポスト）'!E3</f>
        <v>寒暖に応じて衣服の調節ができる</v>
      </c>
      <c r="F6">
        <f>IF(T6+U6/100=0,"",T6+U6/100)</f>
        <v>13.41</v>
      </c>
      <c r="G6" t="str">
        <f>IF(V6+W6/100=0,"",V6+W6/100)</f>
        <v/>
      </c>
      <c r="H6" t="e">
        <f>IF(OR(F6="",F6=0),"",計算!F6-$Y$80)</f>
        <v>#DIV/0!</v>
      </c>
      <c r="I6" t="str">
        <f>IF(OR(G6="",G6=0),"",計算!G6-$Z$80)</f>
        <v/>
      </c>
      <c r="J6" s="8" t="s">
        <v>220</v>
      </c>
      <c r="K6">
        <f>IF('記入欄（ポスト）'!F3="〇",1,0)</f>
        <v>0</v>
      </c>
      <c r="L6">
        <f>IF('記入欄（ポスト）'!G3="〇",2,0)</f>
        <v>0</v>
      </c>
      <c r="M6">
        <f>IF('記入欄（ポスト）'!H3="〇",3,0)</f>
        <v>0</v>
      </c>
      <c r="N6">
        <f>SUM(K6:M6)</f>
        <v>0</v>
      </c>
      <c r="O6" t="str">
        <f>IF(N7&gt;2,D7,IF(N6&gt;2,D6,"a"))</f>
        <v>a</v>
      </c>
      <c r="P6">
        <f>IF(N6&lt;3,D6,IF(N7&lt;3,D7,"b"))</f>
        <v>1</v>
      </c>
      <c r="Q6" s="44" t="s">
        <v>239</v>
      </c>
      <c r="T6">
        <v>13</v>
      </c>
      <c r="U6">
        <v>41</v>
      </c>
      <c r="Y6" t="str">
        <f>IF(M6=3,F6,"")</f>
        <v/>
      </c>
      <c r="Z6" t="str">
        <f>IF(M6=3,G6,"")</f>
        <v/>
      </c>
      <c r="AA6">
        <f>IF(Y6="",0,1)</f>
        <v>0</v>
      </c>
      <c r="AB6">
        <f>IF(Z6="",0,1)</f>
        <v>0</v>
      </c>
    </row>
    <row r="7" spans="1:28" ht="36" x14ac:dyDescent="0.45">
      <c r="A7" s="52"/>
      <c r="B7" s="55"/>
      <c r="C7" s="16">
        <f>'記入欄（ポスト）'!D4</f>
        <v>2</v>
      </c>
      <c r="D7" s="16">
        <f>'記入欄（ポスト）'!A4</f>
        <v>2</v>
      </c>
      <c r="E7" s="3" t="str">
        <f>'記入欄（ポスト）'!E4</f>
        <v>場に応じた適切な服装を選ぶことができる</v>
      </c>
      <c r="F7" t="str">
        <f t="shared" ref="F7:F70" si="0">IF(T7+U7/100=0,"",T7+U7/100)</f>
        <v/>
      </c>
      <c r="G7" t="str">
        <f t="shared" ref="G7:G70" si="1">IF(V7+W7/100=0,"",V7+W7/100)</f>
        <v/>
      </c>
      <c r="H7" t="str">
        <f>IF(OR(F6="",F6=0),"",IF(OR(F7="",F7=0),"",F7-F6))</f>
        <v/>
      </c>
      <c r="I7" t="str">
        <f>IF(OR(G6="",G6=0),"",IF(OR(G7="",G7=0),"",G7-G6))</f>
        <v/>
      </c>
      <c r="J7" s="8" t="s">
        <v>220</v>
      </c>
      <c r="K7">
        <f>IF('記入欄（ポスト）'!F4="〇",1,0)</f>
        <v>0</v>
      </c>
      <c r="L7">
        <f>IF('記入欄（ポスト）'!G4="〇",2,0)</f>
        <v>0</v>
      </c>
      <c r="M7">
        <f>IF('記入欄（ポスト）'!H4="〇",3,0)</f>
        <v>0</v>
      </c>
      <c r="N7">
        <f t="shared" ref="N7:N48" si="2">SUM(K7:M7)</f>
        <v>0</v>
      </c>
      <c r="Q7" s="44" t="s">
        <v>239</v>
      </c>
      <c r="Y7" t="str">
        <f t="shared" ref="Y7:Y70" si="3">IF(M7=3,F7,"")</f>
        <v/>
      </c>
      <c r="Z7" t="str">
        <f t="shared" ref="Z7:Z70" si="4">IF(M7=3,G7,"")</f>
        <v/>
      </c>
      <c r="AA7">
        <f t="shared" ref="AA7:AA70" si="5">IF(Y7="",0,1)</f>
        <v>0</v>
      </c>
      <c r="AB7">
        <f t="shared" ref="AB7:AB70" si="6">IF(Z7="",0,1)</f>
        <v>0</v>
      </c>
    </row>
    <row r="8" spans="1:28" ht="36" x14ac:dyDescent="0.45">
      <c r="A8" s="52"/>
      <c r="B8" s="53" t="s">
        <v>144</v>
      </c>
      <c r="C8" s="16">
        <f>'記入欄（ポスト）'!D5</f>
        <v>1</v>
      </c>
      <c r="D8" s="16">
        <f>'記入欄（ポスト）'!A5</f>
        <v>3</v>
      </c>
      <c r="E8" s="3" t="str">
        <f>'記入欄（ポスト）'!E5</f>
        <v>普段からちり紙ハンカチを携行する</v>
      </c>
      <c r="F8">
        <f t="shared" si="0"/>
        <v>11.67</v>
      </c>
      <c r="G8">
        <f t="shared" si="1"/>
        <v>12.94</v>
      </c>
      <c r="H8" t="e">
        <f>IF(OR(F8="",F8=0),"",計算!F8-$Y$80)</f>
        <v>#DIV/0!</v>
      </c>
      <c r="I8" t="e">
        <f>IF(OR(G8="",G8=0),"",計算!G8-$Z$80)</f>
        <v>#DIV/0!</v>
      </c>
      <c r="J8" s="8" t="s">
        <v>220</v>
      </c>
      <c r="K8">
        <f>IF('記入欄（ポスト）'!F5="〇",1,0)</f>
        <v>0</v>
      </c>
      <c r="L8">
        <f>IF('記入欄（ポスト）'!G5="〇",2,0)</f>
        <v>0</v>
      </c>
      <c r="M8">
        <f>IF('記入欄（ポスト）'!H5="〇",3,0)</f>
        <v>0</v>
      </c>
      <c r="N8">
        <f>SUM(K8:M8)</f>
        <v>0</v>
      </c>
      <c r="O8" t="str">
        <f>IF(N11&gt;2,D11,IF(N10&gt;2,D10,IF(N9&gt;2,D9,IF(N8&gt;2,D8,"a"))))</f>
        <v>a</v>
      </c>
      <c r="P8">
        <f>IF(N8&lt;3,D8,IF(N9&lt;3,D9,IF(N10&lt;3,D10,IF(N11&lt;3,D11,"b"))))</f>
        <v>3</v>
      </c>
      <c r="Q8" s="44" t="s">
        <v>240</v>
      </c>
      <c r="T8">
        <v>11</v>
      </c>
      <c r="U8">
        <v>67</v>
      </c>
      <c r="V8">
        <v>12</v>
      </c>
      <c r="W8">
        <v>94</v>
      </c>
      <c r="Y8" t="str">
        <f t="shared" si="3"/>
        <v/>
      </c>
      <c r="Z8" t="str">
        <f t="shared" si="4"/>
        <v/>
      </c>
      <c r="AA8">
        <f t="shared" si="5"/>
        <v>0</v>
      </c>
      <c r="AB8">
        <f t="shared" si="6"/>
        <v>0</v>
      </c>
    </row>
    <row r="9" spans="1:28" ht="36" x14ac:dyDescent="0.45">
      <c r="A9" s="52"/>
      <c r="B9" s="53"/>
      <c r="C9" s="16">
        <f>'記入欄（ポスト）'!D6</f>
        <v>2</v>
      </c>
      <c r="D9" s="16">
        <f>'記入欄（ポスト）'!A6</f>
        <v>4</v>
      </c>
      <c r="E9" s="3" t="str">
        <f>'記入欄（ポスト）'!E6</f>
        <v>場に応じた清潔な靴を履くことができる</v>
      </c>
      <c r="F9">
        <f t="shared" si="0"/>
        <v>12.24</v>
      </c>
      <c r="G9">
        <f t="shared" si="1"/>
        <v>10.01</v>
      </c>
      <c r="H9">
        <f t="shared" ref="H9:I11" si="7">IF(OR(F8="",F8=0),"",IF(OR(F9="",F9=0),"",F9-F8))</f>
        <v>0.57000000000000028</v>
      </c>
      <c r="I9">
        <f t="shared" si="7"/>
        <v>-2.9299999999999997</v>
      </c>
      <c r="J9" s="8" t="s">
        <v>220</v>
      </c>
      <c r="K9">
        <f>IF('記入欄（ポスト）'!F6="〇",1,0)</f>
        <v>0</v>
      </c>
      <c r="L9">
        <f>IF('記入欄（ポスト）'!G6="〇",2,0)</f>
        <v>0</v>
      </c>
      <c r="M9">
        <f>IF('記入欄（ポスト）'!H6="〇",3,0)</f>
        <v>0</v>
      </c>
      <c r="N9">
        <f t="shared" si="2"/>
        <v>0</v>
      </c>
      <c r="Q9" s="44" t="s">
        <v>239</v>
      </c>
      <c r="T9">
        <v>12</v>
      </c>
      <c r="U9">
        <v>24</v>
      </c>
      <c r="V9">
        <v>10</v>
      </c>
      <c r="W9">
        <v>1</v>
      </c>
      <c r="Y9" t="str">
        <f t="shared" si="3"/>
        <v/>
      </c>
      <c r="Z9" t="str">
        <f t="shared" si="4"/>
        <v/>
      </c>
      <c r="AA9">
        <f t="shared" si="5"/>
        <v>0</v>
      </c>
      <c r="AB9">
        <f t="shared" si="6"/>
        <v>0</v>
      </c>
    </row>
    <row r="10" spans="1:28" ht="37.5" customHeight="1" x14ac:dyDescent="0.45">
      <c r="A10" s="52"/>
      <c r="B10" s="53"/>
      <c r="C10" s="16">
        <f>'記入欄（ポスト）'!D7</f>
        <v>3</v>
      </c>
      <c r="D10" s="16">
        <f>'記入欄（ポスト）'!A7</f>
        <v>5</v>
      </c>
      <c r="E10" s="3" t="str">
        <f>'記入欄（ポスト）'!E7</f>
        <v>体にあった服装を身に付ける</v>
      </c>
      <c r="F10" t="str">
        <f t="shared" si="0"/>
        <v/>
      </c>
      <c r="G10" t="str">
        <f t="shared" si="1"/>
        <v/>
      </c>
      <c r="H10" t="str">
        <f t="shared" si="7"/>
        <v/>
      </c>
      <c r="I10" t="str">
        <f t="shared" si="7"/>
        <v/>
      </c>
      <c r="J10" s="8" t="s">
        <v>220</v>
      </c>
      <c r="K10">
        <f>IF('記入欄（ポスト）'!F7="〇",1,0)</f>
        <v>0</v>
      </c>
      <c r="L10">
        <f>IF('記入欄（ポスト）'!G7="〇",2,0)</f>
        <v>0</v>
      </c>
      <c r="M10">
        <f>IF('記入欄（ポスト）'!H7="〇",3,0)</f>
        <v>0</v>
      </c>
      <c r="N10">
        <f t="shared" si="2"/>
        <v>0</v>
      </c>
      <c r="Q10" s="44" t="s">
        <v>239</v>
      </c>
      <c r="Y10" t="str">
        <f t="shared" si="3"/>
        <v/>
      </c>
      <c r="Z10" t="str">
        <f t="shared" si="4"/>
        <v/>
      </c>
      <c r="AA10">
        <f t="shared" si="5"/>
        <v>0</v>
      </c>
      <c r="AB10">
        <f t="shared" si="6"/>
        <v>0</v>
      </c>
    </row>
    <row r="11" spans="1:28" ht="36" x14ac:dyDescent="0.45">
      <c r="A11" s="52"/>
      <c r="B11" s="53"/>
      <c r="C11" s="16">
        <f>'記入欄（ポスト）'!D8</f>
        <v>4</v>
      </c>
      <c r="D11" s="16">
        <f>'記入欄（ポスト）'!A8</f>
        <v>6</v>
      </c>
      <c r="E11" s="3" t="str">
        <f>'記入欄（ポスト）'!E8</f>
        <v>洗いざらしの着回した服装を避ける</v>
      </c>
      <c r="F11" t="str">
        <f t="shared" si="0"/>
        <v/>
      </c>
      <c r="G11" t="str">
        <f t="shared" si="1"/>
        <v/>
      </c>
      <c r="H11" t="str">
        <f t="shared" si="7"/>
        <v/>
      </c>
      <c r="I11" t="str">
        <f t="shared" si="7"/>
        <v/>
      </c>
      <c r="J11" s="37" t="s">
        <v>220</v>
      </c>
      <c r="K11">
        <f>IF('記入欄（ポスト）'!F8="〇",1,0)</f>
        <v>0</v>
      </c>
      <c r="L11">
        <f>IF('記入欄（ポスト）'!G8="〇",2,0)</f>
        <v>0</v>
      </c>
      <c r="M11">
        <f>IF('記入欄（ポスト）'!H8="〇",3,0)</f>
        <v>0</v>
      </c>
      <c r="N11">
        <f t="shared" si="2"/>
        <v>0</v>
      </c>
      <c r="Q11" s="44" t="s">
        <v>239</v>
      </c>
      <c r="Y11" t="str">
        <f t="shared" si="3"/>
        <v/>
      </c>
      <c r="Z11" t="str">
        <f t="shared" si="4"/>
        <v/>
      </c>
      <c r="AA11">
        <f t="shared" si="5"/>
        <v>0</v>
      </c>
      <c r="AB11">
        <f t="shared" si="6"/>
        <v>0</v>
      </c>
    </row>
    <row r="12" spans="1:28" ht="36" x14ac:dyDescent="0.45">
      <c r="A12" s="52" t="s">
        <v>145</v>
      </c>
      <c r="B12" s="27" t="s">
        <v>146</v>
      </c>
      <c r="C12" s="16">
        <f>'記入欄（ポスト）'!D9</f>
        <v>1</v>
      </c>
      <c r="D12" s="16">
        <f>'記入欄（ポスト）'!A9</f>
        <v>7</v>
      </c>
      <c r="E12" s="3" t="str">
        <f>'記入欄（ポスト）'!E9</f>
        <v>効率よく短時間で配食できる</v>
      </c>
      <c r="F12">
        <f t="shared" si="0"/>
        <v>14.31</v>
      </c>
      <c r="G12" t="str">
        <f t="shared" si="1"/>
        <v/>
      </c>
      <c r="H12" t="e">
        <f>IF(OR(F12="",F12=0),"",計算!F12-$Y$80)</f>
        <v>#DIV/0!</v>
      </c>
      <c r="I12" t="str">
        <f>IF(OR(G12="",G12=0),"",計算!G12-$Z$80)</f>
        <v/>
      </c>
      <c r="J12" s="37" t="s">
        <v>220</v>
      </c>
      <c r="K12">
        <f>IF('記入欄（ポスト）'!F9="〇",1,0)</f>
        <v>0</v>
      </c>
      <c r="L12">
        <f>IF('記入欄（ポスト）'!G9="〇",2,0)</f>
        <v>0</v>
      </c>
      <c r="M12">
        <f>IF('記入欄（ポスト）'!H9="〇",3,0)</f>
        <v>0</v>
      </c>
      <c r="N12">
        <f t="shared" si="2"/>
        <v>0</v>
      </c>
      <c r="O12" t="str">
        <f>IF(N12&gt;2,D12,"a")</f>
        <v>a</v>
      </c>
      <c r="P12">
        <f>IF(N12&lt;3,D12,"b")</f>
        <v>7</v>
      </c>
      <c r="Q12" s="44" t="s">
        <v>241</v>
      </c>
      <c r="T12">
        <v>14</v>
      </c>
      <c r="U12">
        <v>31</v>
      </c>
      <c r="Y12" t="str">
        <f t="shared" si="3"/>
        <v/>
      </c>
      <c r="Z12" t="str">
        <f t="shared" si="4"/>
        <v/>
      </c>
      <c r="AA12">
        <f t="shared" si="5"/>
        <v>0</v>
      </c>
      <c r="AB12">
        <f t="shared" si="6"/>
        <v>0</v>
      </c>
    </row>
    <row r="13" spans="1:28" ht="36" customHeight="1" x14ac:dyDescent="0.45">
      <c r="A13" s="52"/>
      <c r="B13" s="53" t="s">
        <v>147</v>
      </c>
      <c r="C13" s="16">
        <f>'記入欄（ポスト）'!D10</f>
        <v>1</v>
      </c>
      <c r="D13" s="16">
        <f>'記入欄（ポスト）'!A10</f>
        <v>8</v>
      </c>
      <c r="E13" s="3" t="str">
        <f>'記入欄（ポスト）'!E10</f>
        <v>食事のマナーを守って食べることができる</v>
      </c>
      <c r="F13" t="str">
        <f t="shared" si="0"/>
        <v/>
      </c>
      <c r="G13" t="str">
        <f t="shared" si="1"/>
        <v/>
      </c>
      <c r="H13" t="str">
        <f>IF(OR(F13="",F13=0),"",計算!F13-$Y$80)</f>
        <v/>
      </c>
      <c r="I13" t="str">
        <f>IF(OR(G13="",G13=0),"",計算!G13-$Z$80)</f>
        <v/>
      </c>
      <c r="J13" s="37" t="s">
        <v>220</v>
      </c>
      <c r="K13">
        <f>IF('記入欄（ポスト）'!F10="〇",1,0)</f>
        <v>0</v>
      </c>
      <c r="L13">
        <f>IF('記入欄（ポスト）'!G10="〇",2,0)</f>
        <v>0</v>
      </c>
      <c r="M13">
        <f>IF('記入欄（ポスト）'!H10="〇",3,0)</f>
        <v>0</v>
      </c>
      <c r="N13">
        <f t="shared" si="2"/>
        <v>0</v>
      </c>
      <c r="O13" t="str">
        <f>IF(N14&gt;2,D14,IF(N13&gt;2,D13,"a"))</f>
        <v>a</v>
      </c>
      <c r="P13">
        <f>IF(N13&lt;3,D13,IF(N14&lt;3,D14,"b"))</f>
        <v>8</v>
      </c>
      <c r="Q13" s="44" t="s">
        <v>242</v>
      </c>
      <c r="Y13" t="str">
        <f t="shared" si="3"/>
        <v/>
      </c>
      <c r="Z13" t="str">
        <f t="shared" si="4"/>
        <v/>
      </c>
      <c r="AA13">
        <f t="shared" si="5"/>
        <v>0</v>
      </c>
      <c r="AB13">
        <f t="shared" si="6"/>
        <v>0</v>
      </c>
    </row>
    <row r="14" spans="1:28" ht="36" x14ac:dyDescent="0.45">
      <c r="A14" s="52"/>
      <c r="B14" s="53"/>
      <c r="C14" s="16">
        <f>'記入欄（ポスト）'!D11</f>
        <v>2</v>
      </c>
      <c r="D14" s="16">
        <f>'記入欄（ポスト）'!A11</f>
        <v>9</v>
      </c>
      <c r="E14" s="3" t="str">
        <f>'記入欄（ポスト）'!E11</f>
        <v>パン・牛乳・副食を順序よく食べる</v>
      </c>
      <c r="F14">
        <f t="shared" si="0"/>
        <v>13.05</v>
      </c>
      <c r="G14">
        <f t="shared" si="1"/>
        <v>12.65</v>
      </c>
      <c r="H14" t="str">
        <f>IF(OR(F13="",F13=0),"",IF(OR(F14="",F14=0),"",F14-F13))</f>
        <v/>
      </c>
      <c r="I14" t="str">
        <f>IF(OR(G13="",G13=0),"",IF(OR(G14="",G14=0),"",G14-G13))</f>
        <v/>
      </c>
      <c r="J14" s="37" t="s">
        <v>220</v>
      </c>
      <c r="K14">
        <f>IF('記入欄（ポスト）'!F11="〇",1,0)</f>
        <v>0</v>
      </c>
      <c r="L14">
        <f>IF('記入欄（ポスト）'!G11="〇",2,0)</f>
        <v>0</v>
      </c>
      <c r="M14">
        <f>IF('記入欄（ポスト）'!H11="〇",3,0)</f>
        <v>0</v>
      </c>
      <c r="N14">
        <f t="shared" si="2"/>
        <v>0</v>
      </c>
      <c r="Q14" s="44" t="s">
        <v>243</v>
      </c>
      <c r="T14">
        <v>13</v>
      </c>
      <c r="U14">
        <v>5</v>
      </c>
      <c r="V14">
        <v>12</v>
      </c>
      <c r="W14">
        <v>65</v>
      </c>
      <c r="Y14" t="str">
        <f t="shared" si="3"/>
        <v/>
      </c>
      <c r="Z14" t="str">
        <f t="shared" si="4"/>
        <v/>
      </c>
      <c r="AA14">
        <f t="shared" si="5"/>
        <v>0</v>
      </c>
      <c r="AB14">
        <f t="shared" si="6"/>
        <v>0</v>
      </c>
    </row>
    <row r="15" spans="1:28" ht="40.799999999999997" x14ac:dyDescent="0.45">
      <c r="A15" s="52"/>
      <c r="B15" s="27" t="s">
        <v>148</v>
      </c>
      <c r="C15" s="16">
        <f>'記入欄（ポスト）'!D12</f>
        <v>1</v>
      </c>
      <c r="D15" s="16">
        <f>'記入欄（ポスト）'!A12</f>
        <v>10</v>
      </c>
      <c r="E15" s="3" t="str">
        <f>'記入欄（ポスト）'!E12</f>
        <v>床の汚れを始末できる</v>
      </c>
      <c r="F15">
        <f t="shared" si="0"/>
        <v>14.48</v>
      </c>
      <c r="G15">
        <f t="shared" si="1"/>
        <v>13.01</v>
      </c>
      <c r="H15" t="e">
        <f>IF(OR(F15="",F15=0),"",計算!F15-$Y$80)</f>
        <v>#DIV/0!</v>
      </c>
      <c r="I15" t="e">
        <f>IF(OR(G15="",G15=0),"",計算!G15-$Z$80)</f>
        <v>#DIV/0!</v>
      </c>
      <c r="J15" s="37" t="s">
        <v>220</v>
      </c>
      <c r="K15">
        <f>IF('記入欄（ポスト）'!F12="〇",1,0)</f>
        <v>0</v>
      </c>
      <c r="L15">
        <f>IF('記入欄（ポスト）'!G12="〇",2,0)</f>
        <v>0</v>
      </c>
      <c r="M15">
        <f>IF('記入欄（ポスト）'!H12="〇",3,0)</f>
        <v>0</v>
      </c>
      <c r="N15">
        <f t="shared" si="2"/>
        <v>0</v>
      </c>
      <c r="O15" t="str">
        <f>IF(N15&gt;2,D15,"a")</f>
        <v>a</v>
      </c>
      <c r="P15">
        <f>IF(N15&lt;3,D15,"b")</f>
        <v>10</v>
      </c>
      <c r="Q15" s="44" t="s">
        <v>244</v>
      </c>
      <c r="T15">
        <v>14</v>
      </c>
      <c r="U15">
        <v>48</v>
      </c>
      <c r="V15">
        <v>13</v>
      </c>
      <c r="W15">
        <v>1</v>
      </c>
      <c r="Y15" t="str">
        <f t="shared" si="3"/>
        <v/>
      </c>
      <c r="Z15" t="str">
        <f t="shared" si="4"/>
        <v/>
      </c>
      <c r="AA15">
        <f t="shared" si="5"/>
        <v>0</v>
      </c>
      <c r="AB15">
        <f t="shared" si="6"/>
        <v>0</v>
      </c>
    </row>
    <row r="16" spans="1:28" ht="37.200000000000003" x14ac:dyDescent="0.45">
      <c r="A16" s="28" t="s">
        <v>149</v>
      </c>
      <c r="B16" s="27" t="s">
        <v>149</v>
      </c>
      <c r="C16" s="16">
        <f>'記入欄（ポスト）'!D13</f>
        <v>1</v>
      </c>
      <c r="D16" s="16">
        <f>'記入欄（ポスト）'!A13</f>
        <v>11</v>
      </c>
      <c r="E16" s="3" t="str">
        <f>'記入欄（ポスト）'!E13</f>
        <v>排泄を失敗した時は自分で処理し、汚れ物を洗うことができる</v>
      </c>
      <c r="F16">
        <f t="shared" si="0"/>
        <v>12.85</v>
      </c>
      <c r="G16">
        <f t="shared" si="1"/>
        <v>9.83</v>
      </c>
      <c r="H16" t="e">
        <f>IF(OR(F16="",F16=0),"",計算!F16-$Y$80)</f>
        <v>#DIV/0!</v>
      </c>
      <c r="I16" t="e">
        <f>IF(OR(G16="",G16=0),"",計算!G16-$Z$80)</f>
        <v>#DIV/0!</v>
      </c>
      <c r="J16" s="8" t="s">
        <v>220</v>
      </c>
      <c r="K16">
        <f>IF('記入欄（ポスト）'!F13="〇",1,0)</f>
        <v>0</v>
      </c>
      <c r="L16">
        <f>IF('記入欄（ポスト）'!G13="〇",2,0)</f>
        <v>0</v>
      </c>
      <c r="M16">
        <f>IF('記入欄（ポスト）'!H13="〇",3,0)</f>
        <v>0</v>
      </c>
      <c r="N16">
        <f t="shared" si="2"/>
        <v>0</v>
      </c>
      <c r="O16" t="str">
        <f>IF(N16&gt;2,D16,"a")</f>
        <v>a</v>
      </c>
      <c r="P16">
        <f>IF(N16&lt;3,D16,"b")</f>
        <v>11</v>
      </c>
      <c r="Q16" s="44" t="s">
        <v>240</v>
      </c>
      <c r="T16">
        <v>12</v>
      </c>
      <c r="U16">
        <v>85</v>
      </c>
      <c r="V16">
        <v>9</v>
      </c>
      <c r="W16">
        <v>83</v>
      </c>
      <c r="Y16" t="str">
        <f t="shared" si="3"/>
        <v/>
      </c>
      <c r="Z16" t="str">
        <f t="shared" si="4"/>
        <v/>
      </c>
      <c r="AA16">
        <f t="shared" si="5"/>
        <v>0</v>
      </c>
      <c r="AB16">
        <f t="shared" si="6"/>
        <v>0</v>
      </c>
    </row>
    <row r="17" spans="1:28" ht="60.6" customHeight="1" x14ac:dyDescent="0.45">
      <c r="A17" s="52" t="s">
        <v>150</v>
      </c>
      <c r="B17" s="53" t="s">
        <v>151</v>
      </c>
      <c r="C17" s="16">
        <f>'記入欄（ポスト）'!D14</f>
        <v>1</v>
      </c>
      <c r="D17" s="16">
        <f>'記入欄（ポスト）'!A14</f>
        <v>12</v>
      </c>
      <c r="E17" s="3" t="str">
        <f>'記入欄（ポスト）'!E14</f>
        <v>うがいが適切にできる</v>
      </c>
      <c r="F17">
        <f t="shared" si="0"/>
        <v>10.69</v>
      </c>
      <c r="G17">
        <f t="shared" si="1"/>
        <v>9.5399999999999991</v>
      </c>
      <c r="H17" t="e">
        <f>IF(OR(F17="",F17=0),"",計算!F17-$Y$80)</f>
        <v>#DIV/0!</v>
      </c>
      <c r="I17" t="e">
        <f>IF(OR(G17="",G17=0),"",計算!G17-$Z$80)</f>
        <v>#DIV/0!</v>
      </c>
      <c r="J17" s="37" t="s">
        <v>220</v>
      </c>
      <c r="K17">
        <f>IF('記入欄（ポスト）'!F14="〇",1,0)</f>
        <v>0</v>
      </c>
      <c r="L17">
        <f>IF('記入欄（ポスト）'!G14="〇",2,0)</f>
        <v>0</v>
      </c>
      <c r="M17">
        <f>IF('記入欄（ポスト）'!H14="〇",3,0)</f>
        <v>0</v>
      </c>
      <c r="N17">
        <f t="shared" si="2"/>
        <v>0</v>
      </c>
      <c r="O17" t="str">
        <f>IF(N21&gt;2,D21,IF(N20&gt;2,D20,IF(N19&gt;2,D19,IF(N18&gt;2,D18,IF(N17&gt;2,D17,"a")))))</f>
        <v>a</v>
      </c>
      <c r="P17">
        <f>IF(N17&lt;3,D17,IF(N18&lt;3,D18,IF(N19&lt;3,D19,IF(N20&lt;3,D20,IF(N21&lt;3,D21,"b")))))</f>
        <v>12</v>
      </c>
      <c r="Q17" s="44" t="s">
        <v>245</v>
      </c>
      <c r="T17">
        <v>10</v>
      </c>
      <c r="U17">
        <v>69</v>
      </c>
      <c r="V17">
        <v>9</v>
      </c>
      <c r="W17">
        <v>54</v>
      </c>
      <c r="Y17" t="str">
        <f t="shared" si="3"/>
        <v/>
      </c>
      <c r="Z17" t="str">
        <f t="shared" si="4"/>
        <v/>
      </c>
      <c r="AA17">
        <f t="shared" si="5"/>
        <v>0</v>
      </c>
      <c r="AB17">
        <f t="shared" si="6"/>
        <v>0</v>
      </c>
    </row>
    <row r="18" spans="1:28" ht="54" x14ac:dyDescent="0.45">
      <c r="A18" s="52"/>
      <c r="B18" s="53"/>
      <c r="C18" s="16">
        <f>'記入欄（ポスト）'!D15</f>
        <v>2</v>
      </c>
      <c r="D18" s="16">
        <f>'記入欄（ポスト）'!A15</f>
        <v>13</v>
      </c>
      <c r="E18" s="3" t="str">
        <f>'記入欄（ポスト）'!E15</f>
        <v>両手でちり紙を鼻にあてて拭くことができる</v>
      </c>
      <c r="F18">
        <f t="shared" si="0"/>
        <v>12.17</v>
      </c>
      <c r="G18">
        <f t="shared" si="1"/>
        <v>10.01</v>
      </c>
      <c r="H18">
        <f t="shared" ref="H18:I21" si="8">IF(OR(F17="",F17=0),"",IF(OR(F18="",F18=0),"",F18-F17))</f>
        <v>1.4800000000000004</v>
      </c>
      <c r="I18">
        <f t="shared" si="8"/>
        <v>0.47000000000000064</v>
      </c>
      <c r="J18" s="37" t="s">
        <v>220</v>
      </c>
      <c r="K18">
        <f>IF('記入欄（ポスト）'!F15="〇",1,0)</f>
        <v>0</v>
      </c>
      <c r="L18">
        <f>IF('記入欄（ポスト）'!G15="〇",2,0)</f>
        <v>0</v>
      </c>
      <c r="M18">
        <f>IF('記入欄（ポスト）'!H15="〇",3,0)</f>
        <v>0</v>
      </c>
      <c r="N18">
        <f t="shared" si="2"/>
        <v>0</v>
      </c>
      <c r="Q18" s="44" t="s">
        <v>246</v>
      </c>
      <c r="T18">
        <v>12</v>
      </c>
      <c r="U18">
        <v>17</v>
      </c>
      <c r="V18">
        <v>10</v>
      </c>
      <c r="W18">
        <v>1</v>
      </c>
      <c r="Y18" t="str">
        <f t="shared" si="3"/>
        <v/>
      </c>
      <c r="Z18" t="str">
        <f t="shared" si="4"/>
        <v/>
      </c>
      <c r="AA18">
        <f t="shared" si="5"/>
        <v>0</v>
      </c>
      <c r="AB18">
        <f t="shared" si="6"/>
        <v>0</v>
      </c>
    </row>
    <row r="19" spans="1:28" ht="54" x14ac:dyDescent="0.45">
      <c r="A19" s="52"/>
      <c r="B19" s="53"/>
      <c r="C19" s="16">
        <f>'記入欄（ポスト）'!D16</f>
        <v>3</v>
      </c>
      <c r="D19" s="16">
        <f>'記入欄（ポスト）'!A16</f>
        <v>14</v>
      </c>
      <c r="E19" s="3" t="str">
        <f>'記入欄（ポスト）'!E16</f>
        <v>洗顔が適切にできる</v>
      </c>
      <c r="F19">
        <f t="shared" si="0"/>
        <v>12.28</v>
      </c>
      <c r="G19">
        <f t="shared" si="1"/>
        <v>8.67</v>
      </c>
      <c r="H19">
        <f t="shared" si="8"/>
        <v>0.10999999999999943</v>
      </c>
      <c r="I19">
        <f t="shared" si="8"/>
        <v>-1.3399999999999999</v>
      </c>
      <c r="J19" s="37" t="s">
        <v>220</v>
      </c>
      <c r="K19">
        <f>IF('記入欄（ポスト）'!F16="〇",1,0)</f>
        <v>0</v>
      </c>
      <c r="L19">
        <f>IF('記入欄（ポスト）'!G16="〇",2,0)</f>
        <v>0</v>
      </c>
      <c r="M19">
        <f>IF('記入欄（ポスト）'!H16="〇",3,0)</f>
        <v>0</v>
      </c>
      <c r="N19">
        <f t="shared" si="2"/>
        <v>0</v>
      </c>
      <c r="Q19" s="44" t="s">
        <v>246</v>
      </c>
      <c r="T19">
        <v>12</v>
      </c>
      <c r="U19">
        <v>28</v>
      </c>
      <c r="V19">
        <v>8</v>
      </c>
      <c r="W19">
        <v>67</v>
      </c>
      <c r="Y19" t="str">
        <f t="shared" si="3"/>
        <v/>
      </c>
      <c r="Z19" t="str">
        <f t="shared" si="4"/>
        <v/>
      </c>
      <c r="AA19">
        <f t="shared" si="5"/>
        <v>0</v>
      </c>
      <c r="AB19">
        <f t="shared" si="6"/>
        <v>0</v>
      </c>
    </row>
    <row r="20" spans="1:28" ht="54" x14ac:dyDescent="0.45">
      <c r="A20" s="52"/>
      <c r="B20" s="53"/>
      <c r="C20" s="16">
        <f>'記入欄（ポスト）'!D17</f>
        <v>4</v>
      </c>
      <c r="D20" s="16">
        <f>'記入欄（ポスト）'!A17</f>
        <v>15</v>
      </c>
      <c r="E20" s="3" t="str">
        <f>'記入欄（ポスト）'!E17</f>
        <v>つめを自分で切ることができる</v>
      </c>
      <c r="F20">
        <f t="shared" si="0"/>
        <v>15.31</v>
      </c>
      <c r="G20" t="str">
        <f t="shared" si="1"/>
        <v/>
      </c>
      <c r="H20">
        <f t="shared" si="8"/>
        <v>3.0300000000000011</v>
      </c>
      <c r="I20" t="str">
        <f t="shared" si="8"/>
        <v/>
      </c>
      <c r="J20" s="37" t="s">
        <v>220</v>
      </c>
      <c r="K20">
        <f>IF('記入欄（ポスト）'!F17="〇",1,0)</f>
        <v>0</v>
      </c>
      <c r="L20">
        <f>IF('記入欄（ポスト）'!G17="〇",2,0)</f>
        <v>0</v>
      </c>
      <c r="M20">
        <f>IF('記入欄（ポスト）'!H17="〇",3,0)</f>
        <v>0</v>
      </c>
      <c r="N20">
        <f t="shared" si="2"/>
        <v>0</v>
      </c>
      <c r="Q20" s="44" t="s">
        <v>247</v>
      </c>
      <c r="T20">
        <v>15</v>
      </c>
      <c r="U20">
        <v>31</v>
      </c>
      <c r="Y20" t="str">
        <f t="shared" si="3"/>
        <v/>
      </c>
      <c r="Z20" t="str">
        <f t="shared" si="4"/>
        <v/>
      </c>
      <c r="AA20">
        <f t="shared" si="5"/>
        <v>0</v>
      </c>
      <c r="AB20">
        <f t="shared" si="6"/>
        <v>0</v>
      </c>
    </row>
    <row r="21" spans="1:28" ht="54" x14ac:dyDescent="0.45">
      <c r="A21" s="52"/>
      <c r="B21" s="53"/>
      <c r="C21" s="16">
        <f>'記入欄（ポスト）'!D18</f>
        <v>5</v>
      </c>
      <c r="D21" s="16">
        <f>'記入欄（ポスト）'!A18</f>
        <v>16</v>
      </c>
      <c r="E21" s="3" t="str">
        <f>'記入欄（ポスト）'!E18</f>
        <v>ひとりで正しく入浴できる</v>
      </c>
      <c r="F21">
        <f t="shared" si="0"/>
        <v>15.88</v>
      </c>
      <c r="G21" t="str">
        <f t="shared" si="1"/>
        <v/>
      </c>
      <c r="H21">
        <f t="shared" si="8"/>
        <v>0.57000000000000028</v>
      </c>
      <c r="I21" t="str">
        <f t="shared" si="8"/>
        <v/>
      </c>
      <c r="J21" s="37" t="s">
        <v>220</v>
      </c>
      <c r="K21">
        <f>IF('記入欄（ポスト）'!F18="〇",1,0)</f>
        <v>0</v>
      </c>
      <c r="L21">
        <f>IF('記入欄（ポスト）'!G18="〇",2,0)</f>
        <v>0</v>
      </c>
      <c r="M21">
        <f>IF('記入欄（ポスト）'!H18="〇",3,0)</f>
        <v>0</v>
      </c>
      <c r="N21">
        <f t="shared" si="2"/>
        <v>0</v>
      </c>
      <c r="Q21" s="44" t="s">
        <v>247</v>
      </c>
      <c r="T21">
        <v>15</v>
      </c>
      <c r="U21">
        <v>88</v>
      </c>
      <c r="Y21" t="str">
        <f t="shared" si="3"/>
        <v/>
      </c>
      <c r="Z21" t="str">
        <f t="shared" si="4"/>
        <v/>
      </c>
      <c r="AA21">
        <f t="shared" si="5"/>
        <v>0</v>
      </c>
      <c r="AB21">
        <f t="shared" si="6"/>
        <v>0</v>
      </c>
    </row>
    <row r="22" spans="1:28" ht="36" x14ac:dyDescent="0.45">
      <c r="A22" s="52" t="s">
        <v>152</v>
      </c>
      <c r="B22" s="53" t="s">
        <v>152</v>
      </c>
      <c r="C22" s="16">
        <f>'記入欄（ポスト）'!D19</f>
        <v>1</v>
      </c>
      <c r="D22" s="16">
        <f>'記入欄（ポスト）'!A19</f>
        <v>17</v>
      </c>
      <c r="E22" s="3" t="str">
        <f>'記入欄（ポスト）'!E19</f>
        <v>色々と工夫をしながら遊ぶことができる</v>
      </c>
      <c r="F22" t="str">
        <f t="shared" si="0"/>
        <v/>
      </c>
      <c r="G22" t="str">
        <f t="shared" si="1"/>
        <v/>
      </c>
      <c r="H22" t="str">
        <f>IF(OR(F22="",F22=0),"",計算!F22-$Y$80)</f>
        <v/>
      </c>
      <c r="I22" t="str">
        <f>IF(OR(G22="",G22=0),"",計算!G22-$Z$80)</f>
        <v/>
      </c>
      <c r="J22" s="8" t="s">
        <v>220</v>
      </c>
      <c r="K22">
        <f>IF('記入欄（ポスト）'!F19="〇",1,0)</f>
        <v>0</v>
      </c>
      <c r="L22">
        <f>IF('記入欄（ポスト）'!G19="〇",2,0)</f>
        <v>0</v>
      </c>
      <c r="M22">
        <f>IF('記入欄（ポスト）'!H19="〇",3,0)</f>
        <v>0</v>
      </c>
      <c r="N22">
        <f t="shared" si="2"/>
        <v>0</v>
      </c>
      <c r="O22" t="str">
        <f>IF(N24&gt;2,D24,IF(N23&gt;2,D23,IF(N22&gt;2,D22,"a")))</f>
        <v>a</v>
      </c>
      <c r="P22">
        <f>IF(N22&lt;3,D22,IF(N23&lt;3,D23,IF(N24&lt;3,D24,"b")))</f>
        <v>17</v>
      </c>
      <c r="Q22" s="44" t="s">
        <v>248</v>
      </c>
      <c r="Y22" t="str">
        <f t="shared" si="3"/>
        <v/>
      </c>
      <c r="Z22" t="str">
        <f t="shared" si="4"/>
        <v/>
      </c>
      <c r="AA22">
        <f t="shared" si="5"/>
        <v>0</v>
      </c>
      <c r="AB22">
        <f t="shared" si="6"/>
        <v>0</v>
      </c>
    </row>
    <row r="23" spans="1:28" ht="36" x14ac:dyDescent="0.45">
      <c r="A23" s="52"/>
      <c r="B23" s="53"/>
      <c r="C23" s="16">
        <f>'記入欄（ポスト）'!D20</f>
        <v>2</v>
      </c>
      <c r="D23" s="16">
        <f>'記入欄（ポスト）'!A20</f>
        <v>18</v>
      </c>
      <c r="E23" s="3" t="str">
        <f>'記入欄（ポスト）'!E20</f>
        <v>余暇の利用ができる</v>
      </c>
      <c r="F23">
        <f t="shared" si="0"/>
        <v>16.03</v>
      </c>
      <c r="G23" t="str">
        <f t="shared" si="1"/>
        <v/>
      </c>
      <c r="H23" t="str">
        <f>IF(OR(F22="",F22=0),"",IF(OR(F23="",F23=0),"",F23-F22))</f>
        <v/>
      </c>
      <c r="I23" t="str">
        <f>IF(OR(G22="",G22=0),"",IF(OR(G23="",G23=0),"",G23-G22))</f>
        <v/>
      </c>
      <c r="J23" s="37" t="s">
        <v>220</v>
      </c>
      <c r="K23">
        <f>IF('記入欄（ポスト）'!F20="〇",1,0)</f>
        <v>0</v>
      </c>
      <c r="L23">
        <f>IF('記入欄（ポスト）'!G20="〇",2,0)</f>
        <v>0</v>
      </c>
      <c r="M23">
        <f>IF('記入欄（ポスト）'!H20="〇",3,0)</f>
        <v>0</v>
      </c>
      <c r="N23">
        <f t="shared" si="2"/>
        <v>0</v>
      </c>
      <c r="Q23" s="44" t="s">
        <v>248</v>
      </c>
      <c r="T23">
        <v>16</v>
      </c>
      <c r="U23">
        <v>3</v>
      </c>
      <c r="Y23" t="str">
        <f t="shared" si="3"/>
        <v/>
      </c>
      <c r="Z23" t="str">
        <f t="shared" si="4"/>
        <v/>
      </c>
      <c r="AA23">
        <f t="shared" si="5"/>
        <v>0</v>
      </c>
      <c r="AB23">
        <f t="shared" si="6"/>
        <v>0</v>
      </c>
    </row>
    <row r="24" spans="1:28" ht="36" x14ac:dyDescent="0.45">
      <c r="A24" s="52"/>
      <c r="B24" s="53"/>
      <c r="C24" s="16">
        <f>'記入欄（ポスト）'!D21</f>
        <v>3</v>
      </c>
      <c r="D24" s="16">
        <f>'記入欄（ポスト）'!A21</f>
        <v>19</v>
      </c>
      <c r="E24" s="3" t="str">
        <f>'記入欄（ポスト）'!E21</f>
        <v>夜遊びせず、計画を立てて遊ぶことができる</v>
      </c>
      <c r="F24" t="str">
        <f t="shared" si="0"/>
        <v/>
      </c>
      <c r="G24" t="str">
        <f t="shared" si="1"/>
        <v/>
      </c>
      <c r="H24" t="str">
        <f>IF(OR(F23="",F23=0),"",IF(OR(F24="",F24=0),"",F24-F23))</f>
        <v/>
      </c>
      <c r="I24" t="str">
        <f>IF(OR(G23="",G23=0),"",IF(OR(G24="",G24=0),"",G24-G23))</f>
        <v/>
      </c>
      <c r="J24" s="37" t="s">
        <v>220</v>
      </c>
      <c r="K24">
        <f>IF('記入欄（ポスト）'!F21="〇",1,0)</f>
        <v>0</v>
      </c>
      <c r="L24">
        <f>IF('記入欄（ポスト）'!G21="〇",2,0)</f>
        <v>0</v>
      </c>
      <c r="M24">
        <f>IF('記入欄（ポスト）'!H21="〇",3,0)</f>
        <v>0</v>
      </c>
      <c r="N24">
        <f t="shared" si="2"/>
        <v>0</v>
      </c>
      <c r="Q24" s="44" t="s">
        <v>248</v>
      </c>
      <c r="Y24" t="str">
        <f t="shared" si="3"/>
        <v/>
      </c>
      <c r="Z24" t="str">
        <f t="shared" si="4"/>
        <v/>
      </c>
      <c r="AA24">
        <f t="shared" si="5"/>
        <v>0</v>
      </c>
      <c r="AB24">
        <f t="shared" si="6"/>
        <v>0</v>
      </c>
    </row>
    <row r="25" spans="1:28" ht="36" x14ac:dyDescent="0.45">
      <c r="A25" s="52" t="s">
        <v>153</v>
      </c>
      <c r="B25" s="53" t="s">
        <v>153</v>
      </c>
      <c r="C25" s="16">
        <f>'記入欄（ポスト）'!D22</f>
        <v>1</v>
      </c>
      <c r="D25" s="16">
        <f>'記入欄（ポスト）'!A22</f>
        <v>20</v>
      </c>
      <c r="E25" s="3" t="str">
        <f>'記入欄（ポスト）'!E22</f>
        <v>係りの仕事を確実に行うことができる</v>
      </c>
      <c r="F25">
        <f t="shared" si="0"/>
        <v>14.29</v>
      </c>
      <c r="G25">
        <f t="shared" si="1"/>
        <v>12.31</v>
      </c>
      <c r="H25" t="e">
        <f>IF(OR(F25="",F25=0),"",計算!F25-$Y$80)</f>
        <v>#DIV/0!</v>
      </c>
      <c r="I25" t="e">
        <f>IF(OR(G25="",G25=0),"",計算!G25-$Z$80)</f>
        <v>#DIV/0!</v>
      </c>
      <c r="J25" s="8" t="s">
        <v>220</v>
      </c>
      <c r="K25">
        <f>IF('記入欄（ポスト）'!F22="〇",1,0)</f>
        <v>0</v>
      </c>
      <c r="L25">
        <f>IF('記入欄（ポスト）'!G22="〇",2,0)</f>
        <v>0</v>
      </c>
      <c r="M25">
        <f>IF('記入欄（ポスト）'!H22="〇",3,0)</f>
        <v>0</v>
      </c>
      <c r="N25">
        <f t="shared" si="2"/>
        <v>0</v>
      </c>
      <c r="O25" t="str">
        <f>IF(N26&gt;2,D26,IF(N25&gt;2,D25,"a"))</f>
        <v>a</v>
      </c>
      <c r="P25">
        <f>IF(N25&lt;3,D25,IF(N26&lt;3,D26,"b"))</f>
        <v>20</v>
      </c>
      <c r="Q25" s="44" t="s">
        <v>249</v>
      </c>
      <c r="T25">
        <v>14</v>
      </c>
      <c r="U25">
        <v>29</v>
      </c>
      <c r="V25">
        <v>12</v>
      </c>
      <c r="W25">
        <v>31</v>
      </c>
      <c r="Y25" t="str">
        <f t="shared" si="3"/>
        <v/>
      </c>
      <c r="Z25" t="str">
        <f t="shared" si="4"/>
        <v/>
      </c>
      <c r="AA25">
        <f t="shared" si="5"/>
        <v>0</v>
      </c>
      <c r="AB25">
        <f t="shared" si="6"/>
        <v>0</v>
      </c>
    </row>
    <row r="26" spans="1:28" ht="36" x14ac:dyDescent="0.45">
      <c r="A26" s="52"/>
      <c r="B26" s="53"/>
      <c r="C26" s="16">
        <f>'記入欄（ポスト）'!D23</f>
        <v>2</v>
      </c>
      <c r="D26" s="16">
        <f>'記入欄（ポスト）'!A23</f>
        <v>21</v>
      </c>
      <c r="E26" s="3" t="str">
        <f>'記入欄（ポスト）'!E23</f>
        <v>自分の係りの仕事が終わったら、他人の仕事も手伝うことができる</v>
      </c>
      <c r="F26">
        <f t="shared" si="0"/>
        <v>14.95</v>
      </c>
      <c r="G26" t="str">
        <f t="shared" si="1"/>
        <v/>
      </c>
      <c r="H26">
        <f>IF(OR(F25="",F25=0),"",IF(OR(F26="",F26=0),"",F26-F25))</f>
        <v>0.66000000000000014</v>
      </c>
      <c r="I26" t="str">
        <f>IF(OR(G25="",G25=0),"",IF(OR(G26="",G26=0),"",G26-G25))</f>
        <v/>
      </c>
      <c r="J26" s="37" t="s">
        <v>220</v>
      </c>
      <c r="K26">
        <f>IF('記入欄（ポスト）'!F23="〇",1,0)</f>
        <v>0</v>
      </c>
      <c r="L26">
        <f>IF('記入欄（ポスト）'!G23="〇",2,0)</f>
        <v>0</v>
      </c>
      <c r="M26">
        <f>IF('記入欄（ポスト）'!H23="〇",3,0)</f>
        <v>0</v>
      </c>
      <c r="N26">
        <f t="shared" si="2"/>
        <v>0</v>
      </c>
      <c r="Q26" s="44" t="s">
        <v>250</v>
      </c>
      <c r="T26">
        <v>14</v>
      </c>
      <c r="U26">
        <v>95</v>
      </c>
      <c r="Y26" t="str">
        <f t="shared" si="3"/>
        <v/>
      </c>
      <c r="Z26" t="str">
        <f t="shared" si="4"/>
        <v/>
      </c>
      <c r="AA26">
        <f t="shared" si="5"/>
        <v>0</v>
      </c>
      <c r="AB26">
        <f t="shared" si="6"/>
        <v>0</v>
      </c>
    </row>
    <row r="27" spans="1:28" ht="36" x14ac:dyDescent="0.45">
      <c r="A27" s="52" t="s">
        <v>154</v>
      </c>
      <c r="B27" s="53" t="s">
        <v>154</v>
      </c>
      <c r="C27" s="16">
        <f>'記入欄（ポスト）'!D24</f>
        <v>1</v>
      </c>
      <c r="D27" s="16">
        <f>'記入欄（ポスト）'!A24</f>
        <v>22</v>
      </c>
      <c r="E27" s="3" t="str">
        <f>'記入欄（ポスト）'!E24</f>
        <v>配膳や後片付け等、食事の手伝いが自主的にできる</v>
      </c>
      <c r="F27">
        <f t="shared" si="0"/>
        <v>15.47</v>
      </c>
      <c r="G27" t="str">
        <f t="shared" si="1"/>
        <v/>
      </c>
      <c r="H27" t="e">
        <f>IF(OR(F27="",F27=0),"",計算!F27-$Y$80)</f>
        <v>#DIV/0!</v>
      </c>
      <c r="I27" t="str">
        <f>IF(OR(G27="",G27=0),"",計算!G27-$Z$80)</f>
        <v/>
      </c>
      <c r="J27" s="37" t="s">
        <v>220</v>
      </c>
      <c r="K27">
        <f>IF('記入欄（ポスト）'!F24="〇",1,0)</f>
        <v>0</v>
      </c>
      <c r="L27">
        <f>IF('記入欄（ポスト）'!G24="〇",2,0)</f>
        <v>0</v>
      </c>
      <c r="M27">
        <f>IF('記入欄（ポスト）'!H24="〇",3,0)</f>
        <v>0</v>
      </c>
      <c r="N27">
        <f t="shared" si="2"/>
        <v>0</v>
      </c>
      <c r="O27" t="str">
        <f>IF(N28&gt;2,D28,IF(N27&gt;2,D27,"a"))</f>
        <v>a</v>
      </c>
      <c r="P27">
        <f>IF(N27&lt;3,D27,IF(N28&lt;3,D28,"b"))</f>
        <v>22</v>
      </c>
      <c r="Q27" s="44" t="s">
        <v>248</v>
      </c>
      <c r="T27">
        <v>15</v>
      </c>
      <c r="U27">
        <v>47</v>
      </c>
      <c r="Y27" t="str">
        <f t="shared" si="3"/>
        <v/>
      </c>
      <c r="Z27" t="str">
        <f t="shared" si="4"/>
        <v/>
      </c>
      <c r="AA27">
        <f t="shared" si="5"/>
        <v>0</v>
      </c>
      <c r="AB27">
        <f t="shared" si="6"/>
        <v>0</v>
      </c>
    </row>
    <row r="28" spans="1:28" ht="36" x14ac:dyDescent="0.45">
      <c r="A28" s="52"/>
      <c r="B28" s="53"/>
      <c r="C28" s="16">
        <f>'記入欄（ポスト）'!D25</f>
        <v>2</v>
      </c>
      <c r="D28" s="16">
        <f>'記入欄（ポスト）'!A25</f>
        <v>23</v>
      </c>
      <c r="E28" s="3" t="str">
        <f>'記入欄（ポスト）'!E25</f>
        <v>家事全般の手伝いが自主的にできる</v>
      </c>
      <c r="F28" t="str">
        <f t="shared" si="0"/>
        <v/>
      </c>
      <c r="G28" t="str">
        <f t="shared" si="1"/>
        <v/>
      </c>
      <c r="H28" t="str">
        <f>IF(OR(F27="",F27=0),"",IF(OR(F28="",F28=0),"",F28-F27))</f>
        <v/>
      </c>
      <c r="I28" t="str">
        <f>IF(OR(G27="",G27=0),"",IF(OR(G28="",G28=0),"",G28-G27))</f>
        <v/>
      </c>
      <c r="J28" s="37" t="s">
        <v>220</v>
      </c>
      <c r="K28">
        <f>IF('記入欄（ポスト）'!F25="〇",1,0)</f>
        <v>0</v>
      </c>
      <c r="L28">
        <f>IF('記入欄（ポスト）'!G25="〇",2,0)</f>
        <v>0</v>
      </c>
      <c r="M28">
        <f>IF('記入欄（ポスト）'!H25="〇",3,0)</f>
        <v>0</v>
      </c>
      <c r="N28">
        <f t="shared" si="2"/>
        <v>0</v>
      </c>
      <c r="Q28" s="44" t="s">
        <v>250</v>
      </c>
      <c r="Y28" t="str">
        <f t="shared" si="3"/>
        <v/>
      </c>
      <c r="Z28" t="str">
        <f t="shared" si="4"/>
        <v/>
      </c>
      <c r="AA28">
        <f t="shared" si="5"/>
        <v>0</v>
      </c>
      <c r="AB28">
        <f t="shared" si="6"/>
        <v>0</v>
      </c>
    </row>
    <row r="29" spans="1:28" ht="54" x14ac:dyDescent="0.45">
      <c r="A29" s="52" t="s">
        <v>59</v>
      </c>
      <c r="B29" s="54" t="s">
        <v>59</v>
      </c>
      <c r="C29" s="16">
        <f>'記入欄（ポスト）'!D26</f>
        <v>1</v>
      </c>
      <c r="D29" s="16">
        <f>'記入欄（ポスト）'!A26</f>
        <v>24</v>
      </c>
      <c r="E29" s="3" t="str">
        <f>'記入欄（ポスト）'!E26</f>
        <v>訪問時には自分からあいさつができる</v>
      </c>
      <c r="F29">
        <f t="shared" si="0"/>
        <v>14.65</v>
      </c>
      <c r="G29" t="str">
        <f t="shared" si="1"/>
        <v/>
      </c>
      <c r="H29" t="e">
        <f>IF(OR(F29="",F29=0),"",計算!F29-$Y$80)</f>
        <v>#DIV/0!</v>
      </c>
      <c r="I29" t="str">
        <f>IF(OR(G29="",G29=0),"",計算!G29-$Z$80)</f>
        <v/>
      </c>
      <c r="J29" s="8" t="s">
        <v>220</v>
      </c>
      <c r="K29">
        <f>IF('記入欄（ポスト）'!F26="〇",1,0)</f>
        <v>0</v>
      </c>
      <c r="L29">
        <f>IF('記入欄（ポスト）'!G26="〇",2,0)</f>
        <v>0</v>
      </c>
      <c r="M29">
        <f>IF('記入欄（ポスト）'!H26="〇",3,0)</f>
        <v>0</v>
      </c>
      <c r="N29">
        <f t="shared" si="2"/>
        <v>0</v>
      </c>
      <c r="O29" t="str">
        <f>IF(N30&gt;2,D30,IF(N29&gt;2,D29,"a"))</f>
        <v>a</v>
      </c>
      <c r="P29">
        <f>IF(N29&lt;3,D29,IF(N30&lt;3,D30,"b"))</f>
        <v>24</v>
      </c>
      <c r="Q29" s="44" t="s">
        <v>263</v>
      </c>
      <c r="T29">
        <v>14</v>
      </c>
      <c r="U29">
        <v>65</v>
      </c>
      <c r="Y29" t="str">
        <f t="shared" si="3"/>
        <v/>
      </c>
      <c r="Z29" t="str">
        <f t="shared" si="4"/>
        <v/>
      </c>
      <c r="AA29">
        <f t="shared" si="5"/>
        <v>0</v>
      </c>
      <c r="AB29">
        <f t="shared" si="6"/>
        <v>0</v>
      </c>
    </row>
    <row r="30" spans="1:28" ht="54" x14ac:dyDescent="0.45">
      <c r="A30" s="52"/>
      <c r="B30" s="54"/>
      <c r="C30" s="16">
        <f>'記入欄（ポスト）'!D27</f>
        <v>2</v>
      </c>
      <c r="D30" s="16">
        <f>'記入欄（ポスト）'!A27</f>
        <v>25</v>
      </c>
      <c r="E30" s="3" t="str">
        <f>'記入欄（ポスト）'!E27</f>
        <v>来訪者に対して自分の方からあいさつできる</v>
      </c>
      <c r="F30" t="str">
        <f t="shared" si="0"/>
        <v/>
      </c>
      <c r="G30" t="str">
        <f t="shared" si="1"/>
        <v/>
      </c>
      <c r="H30" t="str">
        <f>IF(OR(F29="",F29=0),"",IF(OR(F30="",F30=0),"",F30-F29))</f>
        <v/>
      </c>
      <c r="I30" t="str">
        <f>IF(OR(G29="",G29=0),"",IF(OR(G30="",G30=0),"",G30-G29))</f>
        <v/>
      </c>
      <c r="J30" s="8" t="s">
        <v>220</v>
      </c>
      <c r="K30">
        <f>IF('記入欄（ポスト）'!F27="〇",1,0)</f>
        <v>0</v>
      </c>
      <c r="L30">
        <f>IF('記入欄（ポスト）'!G27="〇",2,0)</f>
        <v>0</v>
      </c>
      <c r="M30">
        <f>IF('記入欄（ポスト）'!H27="〇",3,0)</f>
        <v>0</v>
      </c>
      <c r="N30">
        <f t="shared" si="2"/>
        <v>0</v>
      </c>
      <c r="Q30" s="44" t="s">
        <v>264</v>
      </c>
      <c r="Y30" t="str">
        <f t="shared" si="3"/>
        <v/>
      </c>
      <c r="Z30" t="str">
        <f t="shared" si="4"/>
        <v/>
      </c>
      <c r="AA30">
        <f t="shared" si="5"/>
        <v>0</v>
      </c>
      <c r="AB30">
        <f t="shared" si="6"/>
        <v>0</v>
      </c>
    </row>
    <row r="31" spans="1:28" x14ac:dyDescent="0.45">
      <c r="A31" s="52" t="s">
        <v>155</v>
      </c>
      <c r="B31" s="53" t="s">
        <v>156</v>
      </c>
      <c r="C31" s="16">
        <f>'記入欄（ポスト）'!D28</f>
        <v>1</v>
      </c>
      <c r="D31" s="16">
        <f>'記入欄（ポスト）'!A28</f>
        <v>26</v>
      </c>
      <c r="E31" s="3" t="str">
        <f>'記入欄（ポスト）'!E28</f>
        <v>他人の物を利用する時には許可をもらう</v>
      </c>
      <c r="F31" t="str">
        <f t="shared" si="0"/>
        <v/>
      </c>
      <c r="G31" t="str">
        <f t="shared" si="1"/>
        <v/>
      </c>
      <c r="H31" t="str">
        <f>IF(OR(F31="",F31=0),"",計算!F31-$Y$80)</f>
        <v/>
      </c>
      <c r="I31" t="str">
        <f>IF(OR(G31="",G31=0),"",計算!G31-$Z$80)</f>
        <v/>
      </c>
      <c r="J31" s="8" t="s">
        <v>221</v>
      </c>
      <c r="K31">
        <f>IF('記入欄（ポスト）'!F28="〇",1,0)</f>
        <v>0</v>
      </c>
      <c r="L31">
        <f>IF('記入欄（ポスト）'!G28="〇",2,0)</f>
        <v>0</v>
      </c>
      <c r="M31">
        <f>IF('記入欄（ポスト）'!H28="〇",3,0)</f>
        <v>0</v>
      </c>
      <c r="N31">
        <f t="shared" si="2"/>
        <v>0</v>
      </c>
      <c r="O31" t="str">
        <f>IF(N33&gt;2,D33,IF(N32&gt;2,D32,IF(N31&gt;2,D31,"a")))</f>
        <v>a</v>
      </c>
      <c r="P31">
        <f>IF(N31&lt;3,D31,IF(N32&lt;3,D32,IF(N33&lt;3,D33,"b")))</f>
        <v>26</v>
      </c>
      <c r="Q31" s="3" t="s">
        <v>226</v>
      </c>
      <c r="Y31" t="str">
        <f t="shared" si="3"/>
        <v/>
      </c>
      <c r="Z31" t="str">
        <f t="shared" si="4"/>
        <v/>
      </c>
      <c r="AA31">
        <f t="shared" si="5"/>
        <v>0</v>
      </c>
      <c r="AB31">
        <f t="shared" si="6"/>
        <v>0</v>
      </c>
    </row>
    <row r="32" spans="1:28" x14ac:dyDescent="0.45">
      <c r="A32" s="52"/>
      <c r="B32" s="53"/>
      <c r="C32" s="16">
        <f>'記入欄（ポスト）'!D29</f>
        <v>2</v>
      </c>
      <c r="D32" s="16">
        <f>'記入欄（ポスト）'!A29</f>
        <v>27</v>
      </c>
      <c r="E32" s="3" t="str">
        <f>'記入欄（ポスト）'!E29</f>
        <v>声量への注意ができる</v>
      </c>
      <c r="F32">
        <f t="shared" si="0"/>
        <v>12.04</v>
      </c>
      <c r="G32" t="str">
        <f t="shared" si="1"/>
        <v/>
      </c>
      <c r="H32" t="str">
        <f>IF(OR(F31="",F31=0),"",IF(OR(F32="",F32=0),"",F32-F31))</f>
        <v/>
      </c>
      <c r="I32" t="str">
        <f>IF(OR(G31="",G31=0),"",IF(OR(G32="",G32=0),"",G32-G31))</f>
        <v/>
      </c>
      <c r="J32" s="8" t="s">
        <v>221</v>
      </c>
      <c r="K32">
        <f>IF('記入欄（ポスト）'!F29="〇",1,0)</f>
        <v>0</v>
      </c>
      <c r="L32">
        <f>IF('記入欄（ポスト）'!G29="〇",2,0)</f>
        <v>0</v>
      </c>
      <c r="M32">
        <f>IF('記入欄（ポスト）'!H29="〇",3,0)</f>
        <v>0</v>
      </c>
      <c r="N32">
        <f t="shared" si="2"/>
        <v>0</v>
      </c>
      <c r="Q32" s="3" t="s">
        <v>251</v>
      </c>
      <c r="T32">
        <v>12</v>
      </c>
      <c r="U32">
        <v>4</v>
      </c>
      <c r="Y32" t="str">
        <f t="shared" si="3"/>
        <v/>
      </c>
      <c r="Z32" t="str">
        <f t="shared" si="4"/>
        <v/>
      </c>
      <c r="AA32">
        <f t="shared" si="5"/>
        <v>0</v>
      </c>
      <c r="AB32">
        <f t="shared" si="6"/>
        <v>0</v>
      </c>
    </row>
    <row r="33" spans="1:28" ht="36" x14ac:dyDescent="0.45">
      <c r="A33" s="52"/>
      <c r="B33" s="53"/>
      <c r="C33" s="16">
        <f>'記入欄（ポスト）'!D30</f>
        <v>3</v>
      </c>
      <c r="D33" s="16">
        <f>'記入欄（ポスト）'!A30</f>
        <v>28</v>
      </c>
      <c r="E33" s="3" t="str">
        <f>'記入欄（ポスト）'!E30</f>
        <v>共同で使用する物は後の人が気持ちよく使用できるように処置できる</v>
      </c>
      <c r="F33">
        <f t="shared" si="0"/>
        <v>14.42</v>
      </c>
      <c r="G33" t="str">
        <f t="shared" si="1"/>
        <v/>
      </c>
      <c r="H33">
        <f>IF(OR(F32="",F32=0),"",IF(OR(F33="",F33=0),"",F33-F32))</f>
        <v>2.3800000000000008</v>
      </c>
      <c r="I33" t="str">
        <f>IF(OR(G32="",G32=0),"",IF(OR(G33="",G33=0),"",G33-G32))</f>
        <v/>
      </c>
      <c r="J33" s="8" t="s">
        <v>221</v>
      </c>
      <c r="K33">
        <f>IF('記入欄（ポスト）'!F30="〇",1,0)</f>
        <v>0</v>
      </c>
      <c r="L33">
        <f>IF('記入欄（ポスト）'!G30="〇",2,0)</f>
        <v>0</v>
      </c>
      <c r="M33">
        <f>IF('記入欄（ポスト）'!H30="〇",3,0)</f>
        <v>0</v>
      </c>
      <c r="N33">
        <f t="shared" si="2"/>
        <v>0</v>
      </c>
      <c r="Q33" s="3" t="s">
        <v>251</v>
      </c>
      <c r="T33">
        <v>14</v>
      </c>
      <c r="U33">
        <v>42</v>
      </c>
      <c r="Y33" t="str">
        <f t="shared" si="3"/>
        <v/>
      </c>
      <c r="Z33" t="str">
        <f t="shared" si="4"/>
        <v/>
      </c>
      <c r="AA33">
        <f t="shared" si="5"/>
        <v>0</v>
      </c>
      <c r="AB33">
        <f t="shared" si="6"/>
        <v>0</v>
      </c>
    </row>
    <row r="34" spans="1:28" ht="18.75" customHeight="1" x14ac:dyDescent="0.45">
      <c r="A34" s="52" t="s">
        <v>157</v>
      </c>
      <c r="B34" s="31" t="s">
        <v>158</v>
      </c>
      <c r="C34" s="16">
        <f>'記入欄（ポスト）'!D31</f>
        <v>1</v>
      </c>
      <c r="D34" s="16">
        <f>'記入欄（ポスト）'!A31</f>
        <v>29</v>
      </c>
      <c r="E34" s="3" t="str">
        <f>'記入欄（ポスト）'!E31</f>
        <v>校時や約束の時間がわかり、時間を守って行動する</v>
      </c>
      <c r="F34">
        <f t="shared" si="0"/>
        <v>15.45</v>
      </c>
      <c r="G34" t="str">
        <f t="shared" si="1"/>
        <v/>
      </c>
      <c r="H34" t="e">
        <f>IF(OR(F34="",F34=0),"",計算!F34-$Y$80)</f>
        <v>#DIV/0!</v>
      </c>
      <c r="I34" t="str">
        <f>IF(OR(G34="",G34=0),"",計算!G34-$Z$80)</f>
        <v/>
      </c>
      <c r="J34" s="8" t="s">
        <v>221</v>
      </c>
      <c r="K34">
        <f>IF('記入欄（ポスト）'!F31="〇",1,0)</f>
        <v>0</v>
      </c>
      <c r="L34">
        <f>IF('記入欄（ポスト）'!G31="〇",2,0)</f>
        <v>0</v>
      </c>
      <c r="M34">
        <f>IF('記入欄（ポスト）'!H31="〇",3,0)</f>
        <v>0</v>
      </c>
      <c r="N34">
        <f t="shared" si="2"/>
        <v>0</v>
      </c>
      <c r="O34" t="str">
        <f>IF(N34&gt;2,D34,"a")</f>
        <v>a</v>
      </c>
      <c r="P34">
        <f>IF(N34&lt;3,D34,"b")</f>
        <v>29</v>
      </c>
      <c r="Q34" s="3" t="s">
        <v>226</v>
      </c>
      <c r="T34">
        <v>15</v>
      </c>
      <c r="U34">
        <v>45</v>
      </c>
      <c r="Y34" t="str">
        <f t="shared" si="3"/>
        <v/>
      </c>
      <c r="Z34" t="str">
        <f t="shared" si="4"/>
        <v/>
      </c>
      <c r="AA34">
        <f t="shared" si="5"/>
        <v>0</v>
      </c>
      <c r="AB34">
        <f t="shared" si="6"/>
        <v>0</v>
      </c>
    </row>
    <row r="35" spans="1:28" ht="40.799999999999997" x14ac:dyDescent="0.45">
      <c r="A35" s="52"/>
      <c r="B35" s="27" t="s">
        <v>159</v>
      </c>
      <c r="C35" s="16">
        <f>'記入欄（ポスト）'!D32</f>
        <v>1</v>
      </c>
      <c r="D35" s="16">
        <f>'記入欄（ポスト）'!A32</f>
        <v>30</v>
      </c>
      <c r="E35" s="3" t="str">
        <f>'記入欄（ポスト）'!E32</f>
        <v>時計が読める</v>
      </c>
      <c r="F35">
        <f t="shared" si="0"/>
        <v>15.11</v>
      </c>
      <c r="G35" t="str">
        <f t="shared" si="1"/>
        <v/>
      </c>
      <c r="H35" t="e">
        <f>IF(OR(F35="",F35=0),"",計算!F35-$Y$80)</f>
        <v>#DIV/0!</v>
      </c>
      <c r="I35" t="str">
        <f>IF(OR(G35="",G35=0),"",計算!G35-$Z$80)</f>
        <v/>
      </c>
      <c r="J35" s="8" t="s">
        <v>222</v>
      </c>
      <c r="K35">
        <f>IF('記入欄（ポスト）'!F32="〇",1,0)</f>
        <v>0</v>
      </c>
      <c r="L35">
        <f>IF('記入欄（ポスト）'!G32="〇",2,0)</f>
        <v>0</v>
      </c>
      <c r="M35">
        <f>IF('記入欄（ポスト）'!H32="〇",3,0)</f>
        <v>0</v>
      </c>
      <c r="N35">
        <f t="shared" si="2"/>
        <v>0</v>
      </c>
      <c r="O35" t="str">
        <f>IF(N35&gt;2,D35,"a")</f>
        <v>a</v>
      </c>
      <c r="P35">
        <f>IF(N35&lt;3,D35,"b")</f>
        <v>30</v>
      </c>
      <c r="Q35" s="3" t="s">
        <v>252</v>
      </c>
      <c r="T35">
        <v>15</v>
      </c>
      <c r="U35">
        <v>11</v>
      </c>
      <c r="Y35" t="str">
        <f t="shared" si="3"/>
        <v/>
      </c>
      <c r="Z35" t="str">
        <f t="shared" si="4"/>
        <v/>
      </c>
      <c r="AA35">
        <f t="shared" si="5"/>
        <v>0</v>
      </c>
      <c r="AB35">
        <f t="shared" si="6"/>
        <v>0</v>
      </c>
    </row>
    <row r="36" spans="1:28" ht="40.799999999999997" x14ac:dyDescent="0.45">
      <c r="A36" s="52"/>
      <c r="B36" s="27" t="s">
        <v>160</v>
      </c>
      <c r="C36" s="16">
        <f>'記入欄（ポスト）'!D33</f>
        <v>1</v>
      </c>
      <c r="D36" s="16">
        <f>'記入欄（ポスト）'!A33</f>
        <v>31</v>
      </c>
      <c r="E36" s="3" t="str">
        <f>'記入欄（ポスト）'!E33</f>
        <v>今年が何年かわかる</v>
      </c>
      <c r="F36">
        <f t="shared" si="0"/>
        <v>15.01</v>
      </c>
      <c r="G36" t="str">
        <f t="shared" si="1"/>
        <v/>
      </c>
      <c r="H36" t="e">
        <f>IF(OR(F36="",F36=0),"",計算!F36-$Y$80)</f>
        <v>#DIV/0!</v>
      </c>
      <c r="I36" t="str">
        <f>IF(OR(G36="",G36=0),"",計算!G36-$Z$80)</f>
        <v/>
      </c>
      <c r="J36" s="8" t="s">
        <v>221</v>
      </c>
      <c r="K36">
        <f>IF('記入欄（ポスト）'!F33="〇",1,0)</f>
        <v>0</v>
      </c>
      <c r="L36">
        <f>IF('記入欄（ポスト）'!G33="〇",2,0)</f>
        <v>0</v>
      </c>
      <c r="M36">
        <f>IF('記入欄（ポスト）'!H33="〇",3,0)</f>
        <v>0</v>
      </c>
      <c r="N36">
        <f t="shared" si="2"/>
        <v>0</v>
      </c>
      <c r="O36" t="str">
        <f>IF(N36&gt;2,D36,"a")</f>
        <v>a</v>
      </c>
      <c r="P36">
        <f>IF(N36&lt;3,D36,"b")</f>
        <v>31</v>
      </c>
      <c r="Q36" s="3" t="s">
        <v>251</v>
      </c>
      <c r="T36">
        <v>15</v>
      </c>
      <c r="U36">
        <v>1</v>
      </c>
      <c r="Y36" t="str">
        <f t="shared" si="3"/>
        <v/>
      </c>
      <c r="Z36" t="str">
        <f t="shared" si="4"/>
        <v/>
      </c>
      <c r="AA36">
        <f t="shared" si="5"/>
        <v>0</v>
      </c>
      <c r="AB36">
        <f t="shared" si="6"/>
        <v>0</v>
      </c>
    </row>
    <row r="37" spans="1:28" ht="18" customHeight="1" x14ac:dyDescent="0.45">
      <c r="A37" s="55" t="s">
        <v>161</v>
      </c>
      <c r="B37" s="53" t="s">
        <v>162</v>
      </c>
      <c r="C37" s="16">
        <f>'記入欄（ポスト）'!D34</f>
        <v>1</v>
      </c>
      <c r="D37" s="16">
        <f>'記入欄（ポスト）'!A34</f>
        <v>32</v>
      </c>
      <c r="E37" s="3" t="str">
        <f>'記入欄（ポスト）'!E34</f>
        <v>乗車マナーを守って利用できる</v>
      </c>
      <c r="F37">
        <f t="shared" si="0"/>
        <v>15.01</v>
      </c>
      <c r="G37" t="str">
        <f t="shared" si="1"/>
        <v/>
      </c>
      <c r="H37" t="e">
        <f>IF(OR(F37="",F37=0),"",計算!F37-$Y$80)</f>
        <v>#DIV/0!</v>
      </c>
      <c r="I37" t="str">
        <f>IF(OR(G37="",G37=0),"",計算!G37-$Z$80)</f>
        <v/>
      </c>
      <c r="J37" s="37" t="s">
        <v>221</v>
      </c>
      <c r="K37">
        <f>IF('記入欄（ポスト）'!F34="〇",1,0)</f>
        <v>0</v>
      </c>
      <c r="L37">
        <f>IF('記入欄（ポスト）'!G34="〇",2,0)</f>
        <v>0</v>
      </c>
      <c r="M37">
        <f>IF('記入欄（ポスト）'!H34="〇",3,0)</f>
        <v>0</v>
      </c>
      <c r="N37">
        <f t="shared" si="2"/>
        <v>0</v>
      </c>
      <c r="O37" t="str">
        <f>IF(N39&gt;2,D39,IF(N38&gt;2,D38,IF(N37&gt;2,D37,"a")))</f>
        <v>a</v>
      </c>
      <c r="P37">
        <f>IF(N37&lt;3,D37,IF(N38&lt;3,D38,IF(N39&lt;3,D39,"b")))</f>
        <v>32</v>
      </c>
      <c r="Q37" s="3" t="s">
        <v>253</v>
      </c>
      <c r="T37">
        <v>15</v>
      </c>
      <c r="U37">
        <v>1</v>
      </c>
      <c r="Y37" t="str">
        <f t="shared" si="3"/>
        <v/>
      </c>
      <c r="Z37" t="str">
        <f t="shared" si="4"/>
        <v/>
      </c>
      <c r="AA37">
        <f t="shared" si="5"/>
        <v>0</v>
      </c>
      <c r="AB37">
        <f t="shared" si="6"/>
        <v>0</v>
      </c>
    </row>
    <row r="38" spans="1:28" ht="18.75" customHeight="1" x14ac:dyDescent="0.45">
      <c r="A38" s="55"/>
      <c r="B38" s="53"/>
      <c r="C38" s="16">
        <f>'記入欄（ポスト）'!D35</f>
        <v>2</v>
      </c>
      <c r="D38" s="16">
        <f>'記入欄（ポスト）'!A35</f>
        <v>33</v>
      </c>
      <c r="E38" s="3" t="str">
        <f>'記入欄（ポスト）'!E35</f>
        <v>回数券、定期券の意味がわかり利用できる</v>
      </c>
      <c r="F38" t="str">
        <f t="shared" si="0"/>
        <v/>
      </c>
      <c r="G38" t="str">
        <f t="shared" si="1"/>
        <v/>
      </c>
      <c r="H38" t="str">
        <f>IF(OR(F37="",F37=0),"",IF(OR(F38="",F38=0),"",F38-F37))</f>
        <v/>
      </c>
      <c r="I38" t="str">
        <f>IF(OR(G37="",G37=0),"",IF(OR(G38="",G38=0),"",G38-G37))</f>
        <v/>
      </c>
      <c r="J38" s="37" t="s">
        <v>221</v>
      </c>
      <c r="K38">
        <f>IF('記入欄（ポスト）'!F35="〇",1,0)</f>
        <v>0</v>
      </c>
      <c r="L38">
        <f>IF('記入欄（ポスト）'!G35="〇",2,0)</f>
        <v>0</v>
      </c>
      <c r="M38">
        <f>IF('記入欄（ポスト）'!H35="〇",3,0)</f>
        <v>0</v>
      </c>
      <c r="N38">
        <f t="shared" si="2"/>
        <v>0</v>
      </c>
      <c r="Q38" s="3" t="s">
        <v>253</v>
      </c>
      <c r="Y38" t="str">
        <f t="shared" si="3"/>
        <v/>
      </c>
      <c r="Z38" t="str">
        <f t="shared" si="4"/>
        <v/>
      </c>
      <c r="AA38">
        <f t="shared" si="5"/>
        <v>0</v>
      </c>
      <c r="AB38">
        <f t="shared" si="6"/>
        <v>0</v>
      </c>
    </row>
    <row r="39" spans="1:28" x14ac:dyDescent="0.45">
      <c r="A39" s="55"/>
      <c r="B39" s="53"/>
      <c r="C39" s="16">
        <f>'記入欄（ポスト）'!D36</f>
        <v>3</v>
      </c>
      <c r="D39" s="16">
        <f>'記入欄（ポスト）'!A36</f>
        <v>34</v>
      </c>
      <c r="E39" s="3" t="str">
        <f>'記入欄（ポスト）'!E36</f>
        <v>時刻表を読むことができ利用できる</v>
      </c>
      <c r="F39">
        <f t="shared" si="0"/>
        <v>14.88</v>
      </c>
      <c r="G39" t="str">
        <f t="shared" si="1"/>
        <v/>
      </c>
      <c r="H39" t="str">
        <f>IF(OR(F38="",F38=0),"",IF(OR(F39="",F39=0),"",F39-F38))</f>
        <v/>
      </c>
      <c r="I39" t="str">
        <f>IF(OR(G38="",G38=0),"",IF(OR(G39="",G39=0),"",G39-G38))</f>
        <v/>
      </c>
      <c r="J39" s="37" t="s">
        <v>221</v>
      </c>
      <c r="K39">
        <f>IF('記入欄（ポスト）'!F36="〇",1,0)</f>
        <v>0</v>
      </c>
      <c r="L39">
        <f>IF('記入欄（ポスト）'!G36="〇",2,0)</f>
        <v>0</v>
      </c>
      <c r="M39">
        <f>IF('記入欄（ポスト）'!H36="〇",3,0)</f>
        <v>0</v>
      </c>
      <c r="N39">
        <f t="shared" si="2"/>
        <v>0</v>
      </c>
      <c r="Q39" s="3" t="s">
        <v>253</v>
      </c>
      <c r="T39">
        <v>14</v>
      </c>
      <c r="U39">
        <v>88</v>
      </c>
      <c r="Y39" t="str">
        <f t="shared" si="3"/>
        <v/>
      </c>
      <c r="Z39" t="str">
        <f t="shared" si="4"/>
        <v/>
      </c>
      <c r="AA39">
        <f t="shared" si="5"/>
        <v>0</v>
      </c>
      <c r="AB39">
        <f t="shared" si="6"/>
        <v>0</v>
      </c>
    </row>
    <row r="40" spans="1:28" ht="18" customHeight="1" x14ac:dyDescent="0.45">
      <c r="A40" s="55"/>
      <c r="B40" s="53" t="s">
        <v>163</v>
      </c>
      <c r="C40" s="16">
        <f>'記入欄（ポスト）'!D37</f>
        <v>1</v>
      </c>
      <c r="D40" s="16">
        <f>'記入欄（ポスト）'!A37</f>
        <v>35</v>
      </c>
      <c r="E40" s="3" t="str">
        <f>'記入欄（ポスト）'!E37</f>
        <v>信号機のない所は左右を確認して渡る</v>
      </c>
      <c r="F40" t="str">
        <f t="shared" si="0"/>
        <v/>
      </c>
      <c r="G40" t="str">
        <f t="shared" si="1"/>
        <v/>
      </c>
      <c r="H40" t="str">
        <f>IF(OR(F40="",F40=0),"",計算!F40-$Y$80)</f>
        <v/>
      </c>
      <c r="I40" t="str">
        <f>IF(OR(G40="",G40=0),"",計算!G40-$Z$80)</f>
        <v/>
      </c>
      <c r="J40" s="37" t="s">
        <v>221</v>
      </c>
      <c r="K40">
        <f>IF('記入欄（ポスト）'!F37="〇",1,0)</f>
        <v>0</v>
      </c>
      <c r="L40">
        <f>IF('記入欄（ポスト）'!G37="〇",2,0)</f>
        <v>0</v>
      </c>
      <c r="M40">
        <f>IF('記入欄（ポスト）'!H37="〇",3,0)</f>
        <v>0</v>
      </c>
      <c r="N40">
        <f t="shared" si="2"/>
        <v>0</v>
      </c>
      <c r="O40" t="str">
        <f>IF(N42&gt;2,D42,IF(N41&gt;2,D41,IF(N40&gt;2,D40,"a")))</f>
        <v>a</v>
      </c>
      <c r="P40">
        <f>IF(N40&lt;3,D40,IF(N41&lt;3,D41,IF(N42&lt;3,D42,"b")))</f>
        <v>35</v>
      </c>
      <c r="Q40" s="3" t="s">
        <v>251</v>
      </c>
      <c r="Y40" t="str">
        <f t="shared" si="3"/>
        <v/>
      </c>
      <c r="Z40" t="str">
        <f t="shared" si="4"/>
        <v/>
      </c>
      <c r="AA40">
        <f t="shared" si="5"/>
        <v>0</v>
      </c>
      <c r="AB40">
        <f t="shared" si="6"/>
        <v>0</v>
      </c>
    </row>
    <row r="41" spans="1:28" x14ac:dyDescent="0.45">
      <c r="A41" s="55"/>
      <c r="B41" s="53"/>
      <c r="C41" s="16">
        <f>'記入欄（ポスト）'!D38</f>
        <v>2</v>
      </c>
      <c r="D41" s="16">
        <f>'記入欄（ポスト）'!A38</f>
        <v>36</v>
      </c>
      <c r="E41" s="3" t="str">
        <f>'記入欄（ポスト）'!E38</f>
        <v>線路上には入らない</v>
      </c>
      <c r="F41">
        <f t="shared" si="0"/>
        <v>12.26</v>
      </c>
      <c r="G41" t="str">
        <f t="shared" si="1"/>
        <v/>
      </c>
      <c r="H41" t="str">
        <f>IF(OR(F40="",F40=0),"",IF(OR(F41="",F41=0),"",F41-F40))</f>
        <v/>
      </c>
      <c r="I41" t="str">
        <f>IF(OR(G40="",G40=0),"",IF(OR(G41="",G41=0),"",G41-G40))</f>
        <v/>
      </c>
      <c r="J41" s="37" t="s">
        <v>221</v>
      </c>
      <c r="K41">
        <f>IF('記入欄（ポスト）'!F38="〇",1,0)</f>
        <v>0</v>
      </c>
      <c r="L41">
        <f>IF('記入欄（ポスト）'!G38="〇",2,0)</f>
        <v>0</v>
      </c>
      <c r="M41">
        <f>IF('記入欄（ポスト）'!H38="〇",3,0)</f>
        <v>0</v>
      </c>
      <c r="N41">
        <f t="shared" si="2"/>
        <v>0</v>
      </c>
      <c r="Q41" s="3" t="s">
        <v>251</v>
      </c>
      <c r="T41">
        <v>12</v>
      </c>
      <c r="U41">
        <v>26</v>
      </c>
      <c r="Y41" t="str">
        <f t="shared" si="3"/>
        <v/>
      </c>
      <c r="Z41" t="str">
        <f t="shared" si="4"/>
        <v/>
      </c>
      <c r="AA41">
        <f t="shared" si="5"/>
        <v>0</v>
      </c>
      <c r="AB41">
        <f t="shared" si="6"/>
        <v>0</v>
      </c>
    </row>
    <row r="42" spans="1:28" ht="18.75" customHeight="1" x14ac:dyDescent="0.45">
      <c r="A42" s="55"/>
      <c r="B42" s="53"/>
      <c r="C42" s="16">
        <f>'記入欄（ポスト）'!D39</f>
        <v>3</v>
      </c>
      <c r="D42" s="16">
        <f>'記入欄（ポスト）'!A39</f>
        <v>37</v>
      </c>
      <c r="E42" s="3" t="str">
        <f>'記入欄（ポスト）'!E39</f>
        <v>警報機や遮断機のない所は、線路の手前の安全な場所で待つ</v>
      </c>
      <c r="F42">
        <f t="shared" si="0"/>
        <v>14.93</v>
      </c>
      <c r="G42" t="str">
        <f t="shared" si="1"/>
        <v/>
      </c>
      <c r="H42">
        <f>IF(OR(F41="",F41=0),"",IF(OR(F42="",F42=0),"",F42-F41))</f>
        <v>2.67</v>
      </c>
      <c r="I42" t="str">
        <f>IF(OR(G41="",G41=0),"",IF(OR(G42="",G42=0),"",G42-G41))</f>
        <v/>
      </c>
      <c r="J42" s="37" t="s">
        <v>221</v>
      </c>
      <c r="K42">
        <f>IF('記入欄（ポスト）'!F39="〇",1,0)</f>
        <v>0</v>
      </c>
      <c r="L42">
        <f>IF('記入欄（ポスト）'!G39="〇",2,0)</f>
        <v>0</v>
      </c>
      <c r="M42">
        <f>IF('記入欄（ポスト）'!H39="〇",3,0)</f>
        <v>0</v>
      </c>
      <c r="N42">
        <f t="shared" si="2"/>
        <v>0</v>
      </c>
      <c r="Q42" s="3" t="s">
        <v>251</v>
      </c>
      <c r="T42">
        <v>14</v>
      </c>
      <c r="U42">
        <v>93</v>
      </c>
      <c r="Y42" t="str">
        <f t="shared" si="3"/>
        <v/>
      </c>
      <c r="Z42" t="str">
        <f t="shared" si="4"/>
        <v/>
      </c>
      <c r="AA42">
        <f t="shared" si="5"/>
        <v>0</v>
      </c>
      <c r="AB42">
        <f t="shared" si="6"/>
        <v>0</v>
      </c>
    </row>
    <row r="43" spans="1:28" ht="36" x14ac:dyDescent="0.45">
      <c r="A43" s="55"/>
      <c r="B43" s="27" t="s">
        <v>164</v>
      </c>
      <c r="C43" s="16">
        <f>'記入欄（ポスト）'!D40</f>
        <v>1</v>
      </c>
      <c r="D43" s="16">
        <f>'記入欄（ポスト）'!A40</f>
        <v>38</v>
      </c>
      <c r="E43" s="3" t="str">
        <f>'記入欄（ポスト）'!E40</f>
        <v>車道、歩道、自転車道の区別ができ、きまりを守って利用できる</v>
      </c>
      <c r="F43">
        <f t="shared" si="0"/>
        <v>15.03</v>
      </c>
      <c r="G43" t="str">
        <f t="shared" si="1"/>
        <v/>
      </c>
      <c r="H43" t="e">
        <f>IF(OR(F43="",F43=0),"",計算!F43-$Y$80)</f>
        <v>#DIV/0!</v>
      </c>
      <c r="I43" t="str">
        <f>IF(OR(G43="",G43=0),"",計算!G43-$Z$80)</f>
        <v/>
      </c>
      <c r="J43" s="37" t="s">
        <v>221</v>
      </c>
      <c r="K43">
        <f>IF('記入欄（ポスト）'!F40="〇",1,0)</f>
        <v>0</v>
      </c>
      <c r="L43">
        <f>IF('記入欄（ポスト）'!G40="〇",2,0)</f>
        <v>0</v>
      </c>
      <c r="M43">
        <f>IF('記入欄（ポスト）'!H40="〇",3,0)</f>
        <v>0</v>
      </c>
      <c r="N43">
        <f t="shared" si="2"/>
        <v>0</v>
      </c>
      <c r="O43" t="str">
        <f>IF(N43&gt;2,D43,"a")</f>
        <v>a</v>
      </c>
      <c r="P43">
        <f>IF(N43&lt;3,D43,"b")</f>
        <v>38</v>
      </c>
      <c r="Q43" s="3" t="s">
        <v>251</v>
      </c>
      <c r="T43">
        <v>15</v>
      </c>
      <c r="U43">
        <v>3</v>
      </c>
      <c r="Y43" t="str">
        <f t="shared" si="3"/>
        <v/>
      </c>
      <c r="Z43" t="str">
        <f t="shared" si="4"/>
        <v/>
      </c>
      <c r="AA43">
        <f t="shared" si="5"/>
        <v>0</v>
      </c>
      <c r="AB43">
        <f t="shared" si="6"/>
        <v>0</v>
      </c>
    </row>
    <row r="44" spans="1:28" ht="27.6" x14ac:dyDescent="0.45">
      <c r="A44" s="55"/>
      <c r="B44" s="27" t="s">
        <v>165</v>
      </c>
      <c r="C44" s="16">
        <f>'記入欄（ポスト）'!D41</f>
        <v>1</v>
      </c>
      <c r="D44" s="16">
        <f>'記入欄（ポスト）'!A41</f>
        <v>39</v>
      </c>
      <c r="E44" s="3" t="str">
        <f>'記入欄（ポスト）'!E41</f>
        <v>下車時には、左右の確認をして降りる</v>
      </c>
      <c r="F44">
        <f t="shared" si="0"/>
        <v>16.329999999999998</v>
      </c>
      <c r="G44" t="str">
        <f t="shared" si="1"/>
        <v/>
      </c>
      <c r="H44" t="e">
        <f>IF(OR(F44="",F44=0),"",計算!F44-$Y$80)</f>
        <v>#DIV/0!</v>
      </c>
      <c r="I44" t="str">
        <f>IF(OR(G44="",G44=0),"",計算!G44-$Z$80)</f>
        <v/>
      </c>
      <c r="J44" s="37" t="s">
        <v>221</v>
      </c>
      <c r="K44">
        <f>IF('記入欄（ポスト）'!F41="〇",1,0)</f>
        <v>0</v>
      </c>
      <c r="L44">
        <f>IF('記入欄（ポスト）'!G41="〇",2,0)</f>
        <v>0</v>
      </c>
      <c r="M44">
        <f>IF('記入欄（ポスト）'!H41="〇",3,0)</f>
        <v>0</v>
      </c>
      <c r="N44">
        <f t="shared" si="2"/>
        <v>0</v>
      </c>
      <c r="O44" t="str">
        <f>IF(N44&gt;2,D44,"a")</f>
        <v>a</v>
      </c>
      <c r="P44">
        <f>IF(N44&lt;3,D44,"b")</f>
        <v>39</v>
      </c>
      <c r="Q44" s="3" t="s">
        <v>226</v>
      </c>
      <c r="T44">
        <v>16</v>
      </c>
      <c r="U44">
        <v>33</v>
      </c>
      <c r="Y44" t="str">
        <f t="shared" si="3"/>
        <v/>
      </c>
      <c r="Z44" t="str">
        <f t="shared" si="4"/>
        <v/>
      </c>
      <c r="AA44">
        <f t="shared" si="5"/>
        <v>0</v>
      </c>
      <c r="AB44">
        <f t="shared" si="6"/>
        <v>0</v>
      </c>
    </row>
    <row r="45" spans="1:28" ht="18" customHeight="1" x14ac:dyDescent="0.45">
      <c r="A45" s="55"/>
      <c r="B45" s="53" t="s">
        <v>166</v>
      </c>
      <c r="C45" s="16">
        <f>'記入欄（ポスト）'!D42</f>
        <v>1</v>
      </c>
      <c r="D45" s="16">
        <f>'記入欄（ポスト）'!A42</f>
        <v>40</v>
      </c>
      <c r="E45" s="3" t="str">
        <f>'記入欄（ポスト）'!E42</f>
        <v>スピードを出しすぎない</v>
      </c>
      <c r="F45">
        <f t="shared" si="0"/>
        <v>13.99</v>
      </c>
      <c r="G45" t="str">
        <f t="shared" si="1"/>
        <v/>
      </c>
      <c r="H45" t="e">
        <f>IF(OR(F45="",F45=0),"",計算!F45-$Y$80)</f>
        <v>#DIV/0!</v>
      </c>
      <c r="I45" t="str">
        <f>IF(OR(G45="",G45=0),"",計算!G45-$Z$80)</f>
        <v/>
      </c>
      <c r="J45" s="37" t="s">
        <v>221</v>
      </c>
      <c r="K45">
        <f>IF('記入欄（ポスト）'!F42="〇",1,0)</f>
        <v>0</v>
      </c>
      <c r="L45">
        <f>IF('記入欄（ポスト）'!G42="〇",2,0)</f>
        <v>0</v>
      </c>
      <c r="M45">
        <f>IF('記入欄（ポスト）'!H42="〇",3,0)</f>
        <v>0</v>
      </c>
      <c r="N45">
        <f t="shared" si="2"/>
        <v>0</v>
      </c>
      <c r="O45" t="str">
        <f>IF(N46&gt;2,D46,IF(N45&gt;2,D45,"a"))</f>
        <v>a</v>
      </c>
      <c r="P45">
        <f>IF(N45&lt;3,D45,IF(N46&lt;3,D46,"b"))</f>
        <v>40</v>
      </c>
      <c r="Q45" s="3" t="s">
        <v>251</v>
      </c>
      <c r="T45">
        <v>13</v>
      </c>
      <c r="U45">
        <v>99</v>
      </c>
      <c r="Y45" t="str">
        <f t="shared" si="3"/>
        <v/>
      </c>
      <c r="Z45" t="str">
        <f t="shared" si="4"/>
        <v/>
      </c>
      <c r="AA45">
        <f t="shared" si="5"/>
        <v>0</v>
      </c>
      <c r="AB45">
        <f t="shared" si="6"/>
        <v>0</v>
      </c>
    </row>
    <row r="46" spans="1:28" ht="18.75" customHeight="1" x14ac:dyDescent="0.45">
      <c r="A46" s="55"/>
      <c r="B46" s="53"/>
      <c r="C46" s="16">
        <f>'記入欄（ポスト）'!D43</f>
        <v>2</v>
      </c>
      <c r="D46" s="16">
        <f>'記入欄（ポスト）'!A43</f>
        <v>41</v>
      </c>
      <c r="E46" s="3" t="str">
        <f>'記入欄（ポスト）'!E43</f>
        <v>道路の左端を走る</v>
      </c>
      <c r="F46">
        <f t="shared" si="0"/>
        <v>15.04</v>
      </c>
      <c r="G46" t="str">
        <f t="shared" si="1"/>
        <v/>
      </c>
      <c r="H46">
        <f>IF(OR(F45="",F45=0),"",IF(OR(F46="",F46=0),"",F46-F45))</f>
        <v>1.0499999999999989</v>
      </c>
      <c r="I46" t="str">
        <f>IF(OR(G45="",G45=0),"",IF(OR(G46="",G46=0),"",G46-G45))</f>
        <v/>
      </c>
      <c r="J46" s="37" t="s">
        <v>221</v>
      </c>
      <c r="K46">
        <f>IF('記入欄（ポスト）'!F43="〇",1,0)</f>
        <v>0</v>
      </c>
      <c r="L46">
        <f>IF('記入欄（ポスト）'!G43="〇",2,0)</f>
        <v>0</v>
      </c>
      <c r="M46">
        <f>IF('記入欄（ポスト）'!H43="〇",3,0)</f>
        <v>0</v>
      </c>
      <c r="N46">
        <f t="shared" si="2"/>
        <v>0</v>
      </c>
      <c r="Q46" s="3" t="s">
        <v>251</v>
      </c>
      <c r="T46">
        <v>15</v>
      </c>
      <c r="U46">
        <v>4</v>
      </c>
      <c r="Y46" t="str">
        <f t="shared" si="3"/>
        <v/>
      </c>
      <c r="Z46" t="str">
        <f t="shared" si="4"/>
        <v/>
      </c>
      <c r="AA46">
        <f t="shared" si="5"/>
        <v>0</v>
      </c>
      <c r="AB46">
        <f t="shared" si="6"/>
        <v>0</v>
      </c>
    </row>
    <row r="47" spans="1:28" ht="36" customHeight="1" x14ac:dyDescent="0.45">
      <c r="A47" s="52" t="s">
        <v>167</v>
      </c>
      <c r="B47" s="53" t="s">
        <v>51</v>
      </c>
      <c r="C47" s="16">
        <f>'記入欄（ポスト）'!D44</f>
        <v>1</v>
      </c>
      <c r="D47" s="16">
        <f>'記入欄（ポスト）'!A44</f>
        <v>42</v>
      </c>
      <c r="E47" s="3" t="str">
        <f>'記入欄（ポスト）'!E44</f>
        <v>ガスの栓、マッチ、刃物等の危険な物にむやみに触れない</v>
      </c>
      <c r="F47">
        <f t="shared" si="0"/>
        <v>16.329999999999998</v>
      </c>
      <c r="G47" t="str">
        <f t="shared" si="1"/>
        <v/>
      </c>
      <c r="H47" t="e">
        <f>IF(OR(F47="",F47=0),"",計算!F47-$Y$80)</f>
        <v>#DIV/0!</v>
      </c>
      <c r="I47" t="str">
        <f>IF(OR(G47="",G47=0),"",計算!G47-$Z$80)</f>
        <v/>
      </c>
      <c r="J47" s="37" t="s">
        <v>221</v>
      </c>
      <c r="K47">
        <f>IF('記入欄（ポスト）'!F44="〇",1,0)</f>
        <v>0</v>
      </c>
      <c r="L47">
        <f>IF('記入欄（ポスト）'!G44="〇",2,0)</f>
        <v>0</v>
      </c>
      <c r="M47">
        <f>IF('記入欄（ポスト）'!H44="〇",3,0)</f>
        <v>0</v>
      </c>
      <c r="N47">
        <f t="shared" si="2"/>
        <v>0</v>
      </c>
      <c r="O47" t="str">
        <f>IF(N48&gt;2,D48,IF(N47&gt;2,D47,"a"))</f>
        <v>a</v>
      </c>
      <c r="P47">
        <f>IF(N47&lt;3,D47,IF(N48&lt;3,D48,"b"))</f>
        <v>42</v>
      </c>
      <c r="Q47" s="3" t="s">
        <v>251</v>
      </c>
      <c r="T47">
        <v>16</v>
      </c>
      <c r="U47">
        <v>33</v>
      </c>
      <c r="Y47" t="str">
        <f t="shared" si="3"/>
        <v/>
      </c>
      <c r="Z47" t="str">
        <f t="shared" si="4"/>
        <v/>
      </c>
      <c r="AA47">
        <f t="shared" si="5"/>
        <v>0</v>
      </c>
      <c r="AB47">
        <f t="shared" si="6"/>
        <v>0</v>
      </c>
    </row>
    <row r="48" spans="1:28" x14ac:dyDescent="0.45">
      <c r="A48" s="52"/>
      <c r="B48" s="53"/>
      <c r="C48" s="16">
        <f>'記入欄（ポスト）'!D45</f>
        <v>2</v>
      </c>
      <c r="D48" s="16">
        <f>'記入欄（ポスト）'!A45</f>
        <v>43</v>
      </c>
      <c r="E48" s="3" t="str">
        <f>'記入欄（ポスト）'!E45</f>
        <v>道具の安全な使用法がわかる</v>
      </c>
      <c r="F48">
        <f t="shared" si="0"/>
        <v>10.130000000000001</v>
      </c>
      <c r="G48">
        <f t="shared" si="1"/>
        <v>8.84</v>
      </c>
      <c r="H48">
        <f>IF(OR(F47="",F47=0),"",IF(OR(F48="",F48=0),"",F48-F47))</f>
        <v>-6.1999999999999975</v>
      </c>
      <c r="I48" t="str">
        <f>IF(OR(G47="",G47=0),"",IF(OR(G48="",G48=0),"",G48-G47))</f>
        <v/>
      </c>
      <c r="J48" s="37" t="s">
        <v>221</v>
      </c>
      <c r="K48">
        <f>IF('記入欄（ポスト）'!F45="〇",1,0)</f>
        <v>0</v>
      </c>
      <c r="L48">
        <f>IF('記入欄（ポスト）'!G45="〇",2,0)</f>
        <v>0</v>
      </c>
      <c r="M48">
        <f>IF('記入欄（ポスト）'!H45="〇",3,0)</f>
        <v>0</v>
      </c>
      <c r="N48">
        <f t="shared" si="2"/>
        <v>0</v>
      </c>
      <c r="Q48" s="3" t="s">
        <v>251</v>
      </c>
      <c r="T48">
        <v>10</v>
      </c>
      <c r="U48">
        <v>13</v>
      </c>
      <c r="V48">
        <v>8</v>
      </c>
      <c r="W48">
        <v>84</v>
      </c>
      <c r="Y48" t="str">
        <f t="shared" si="3"/>
        <v/>
      </c>
      <c r="Z48" t="str">
        <f t="shared" si="4"/>
        <v/>
      </c>
      <c r="AA48">
        <f t="shared" si="5"/>
        <v>0</v>
      </c>
      <c r="AB48">
        <f t="shared" si="6"/>
        <v>0</v>
      </c>
    </row>
    <row r="49" spans="1:28" ht="55.2" x14ac:dyDescent="0.45">
      <c r="A49" s="28" t="s">
        <v>168</v>
      </c>
      <c r="B49" s="27" t="s">
        <v>168</v>
      </c>
      <c r="C49" s="16">
        <f>'記入欄（ポスト）'!D46</f>
        <v>1</v>
      </c>
      <c r="D49" s="16">
        <f>'記入欄（ポスト）'!A46</f>
        <v>44</v>
      </c>
      <c r="E49" s="3" t="str">
        <f>'記入欄（ポスト）'!E46</f>
        <v>誤って物を壊した場合は、先生に報告できる</v>
      </c>
      <c r="F49">
        <f t="shared" si="0"/>
        <v>12.01</v>
      </c>
      <c r="G49">
        <f t="shared" si="1"/>
        <v>9.77</v>
      </c>
      <c r="H49" t="e">
        <f>IF(OR(F49="",F49=0),"",計算!F49-$Y$80)</f>
        <v>#DIV/0!</v>
      </c>
      <c r="I49" t="e">
        <f>IF(OR(G49="",G49=0),"",計算!G49-$Z$80)</f>
        <v>#DIV/0!</v>
      </c>
      <c r="J49" s="37" t="s">
        <v>221</v>
      </c>
      <c r="K49">
        <f>IF('記入欄（ポスト）'!F46="〇",1,0)</f>
        <v>0</v>
      </c>
      <c r="L49">
        <f>IF('記入欄（ポスト）'!G46="〇",2,0)</f>
        <v>0</v>
      </c>
      <c r="M49">
        <f>IF('記入欄（ポスト）'!H46="〇",3,0)</f>
        <v>0</v>
      </c>
      <c r="N49">
        <f>SUM(K49:M49)</f>
        <v>0</v>
      </c>
      <c r="O49" t="str">
        <f>IF(N49&gt;2,D49,"a")</f>
        <v>a</v>
      </c>
      <c r="P49">
        <f>IF(N49&lt;3,D49,"b")</f>
        <v>44</v>
      </c>
      <c r="Q49" s="3" t="s">
        <v>251</v>
      </c>
      <c r="T49">
        <v>12</v>
      </c>
      <c r="U49">
        <v>1</v>
      </c>
      <c r="V49">
        <v>9</v>
      </c>
      <c r="W49">
        <v>77</v>
      </c>
      <c r="Y49" t="str">
        <f t="shared" si="3"/>
        <v/>
      </c>
      <c r="Z49" t="str">
        <f t="shared" si="4"/>
        <v/>
      </c>
      <c r="AA49">
        <f t="shared" si="5"/>
        <v>0</v>
      </c>
      <c r="AB49">
        <f t="shared" si="6"/>
        <v>0</v>
      </c>
    </row>
    <row r="50" spans="1:28" ht="36" customHeight="1" x14ac:dyDescent="0.45">
      <c r="A50" s="52" t="s">
        <v>169</v>
      </c>
      <c r="B50" s="53" t="s">
        <v>170</v>
      </c>
      <c r="C50" s="16">
        <f>'記入欄（ポスト）'!D47</f>
        <v>1</v>
      </c>
      <c r="D50" s="16">
        <f>'記入欄（ポスト）'!A47</f>
        <v>45</v>
      </c>
      <c r="E50" s="3" t="str">
        <f>'記入欄（ポスト）'!E47</f>
        <v>色々な品物の中から自分の欲しい商品を選ぶことができる</v>
      </c>
      <c r="F50">
        <f t="shared" si="0"/>
        <v>13.41</v>
      </c>
      <c r="G50" t="str">
        <f t="shared" si="1"/>
        <v/>
      </c>
      <c r="H50" t="e">
        <f>IF(OR(F50="",F50=0),"",計算!F50-$Y$80)</f>
        <v>#DIV/0!</v>
      </c>
      <c r="I50" t="str">
        <f>IF(OR(G50="",G50=0),"",計算!G50-$Z$80)</f>
        <v/>
      </c>
      <c r="J50" s="37" t="s">
        <v>220</v>
      </c>
      <c r="K50">
        <f>IF('記入欄（ポスト）'!F47="〇",1,0)</f>
        <v>0</v>
      </c>
      <c r="L50">
        <f>IF('記入欄（ポスト）'!G47="〇",2,0)</f>
        <v>0</v>
      </c>
      <c r="M50">
        <f>IF('記入欄（ポスト）'!H47="〇",3,0)</f>
        <v>0</v>
      </c>
      <c r="N50">
        <f t="shared" ref="N50:N79" si="9">SUM(K50:M50)</f>
        <v>0</v>
      </c>
      <c r="O50" t="str">
        <f>IF(N52&gt;2,D52,IF(N51&gt;2,D51,IF(N50&gt;2,D50,"a")))</f>
        <v>a</v>
      </c>
      <c r="P50">
        <f>IF(N50&lt;3,D50,IF(N51&lt;3,D51,IF(N52&lt;3,D52,"b")))</f>
        <v>45</v>
      </c>
      <c r="Q50" s="44" t="s">
        <v>254</v>
      </c>
      <c r="T50">
        <v>13</v>
      </c>
      <c r="U50">
        <v>41</v>
      </c>
      <c r="Y50" t="str">
        <f t="shared" si="3"/>
        <v/>
      </c>
      <c r="Z50" t="str">
        <f t="shared" si="4"/>
        <v/>
      </c>
      <c r="AA50">
        <f t="shared" si="5"/>
        <v>0</v>
      </c>
      <c r="AB50">
        <f t="shared" si="6"/>
        <v>0</v>
      </c>
    </row>
    <row r="51" spans="1:28" ht="36" x14ac:dyDescent="0.45">
      <c r="A51" s="52"/>
      <c r="B51" s="53"/>
      <c r="C51" s="16">
        <f>'記入欄（ポスト）'!D48</f>
        <v>2</v>
      </c>
      <c r="D51" s="16">
        <f>'記入欄（ポスト）'!A48</f>
        <v>46</v>
      </c>
      <c r="E51" s="3" t="str">
        <f>'記入欄（ポスト）'!E48</f>
        <v>予算内で買い物できる</v>
      </c>
      <c r="F51" t="str">
        <f t="shared" si="0"/>
        <v/>
      </c>
      <c r="G51" t="str">
        <f t="shared" si="1"/>
        <v/>
      </c>
      <c r="H51" t="str">
        <f>IF(OR(F50="",F50=0),"",IF(OR(F51="",F51=0),"",F51-F50))</f>
        <v/>
      </c>
      <c r="I51" t="str">
        <f>IF(OR(G50="",G50=0),"",IF(OR(G51="",G51=0),"",G51-G50))</f>
        <v/>
      </c>
      <c r="J51" s="37" t="s">
        <v>220</v>
      </c>
      <c r="K51">
        <f>IF('記入欄（ポスト）'!F48="〇",1,0)</f>
        <v>0</v>
      </c>
      <c r="L51">
        <f>IF('記入欄（ポスト）'!G48="〇",2,0)</f>
        <v>0</v>
      </c>
      <c r="M51">
        <f>IF('記入欄（ポスト）'!H48="〇",3,0)</f>
        <v>0</v>
      </c>
      <c r="N51">
        <f t="shared" si="9"/>
        <v>0</v>
      </c>
      <c r="Q51" s="44" t="s">
        <v>255</v>
      </c>
      <c r="Y51" t="str">
        <f t="shared" si="3"/>
        <v/>
      </c>
      <c r="Z51" t="str">
        <f t="shared" si="4"/>
        <v/>
      </c>
      <c r="AA51">
        <f t="shared" si="5"/>
        <v>0</v>
      </c>
      <c r="AB51">
        <f t="shared" si="6"/>
        <v>0</v>
      </c>
    </row>
    <row r="52" spans="1:28" ht="36" x14ac:dyDescent="0.45">
      <c r="A52" s="52"/>
      <c r="B52" s="53"/>
      <c r="C52" s="16">
        <f>'記入欄（ポスト）'!D49</f>
        <v>3</v>
      </c>
      <c r="D52" s="16">
        <f>'記入欄（ポスト）'!A49</f>
        <v>47</v>
      </c>
      <c r="E52" s="3" t="str">
        <f>'記入欄（ポスト）'!E49</f>
        <v>効率よく買い物できる</v>
      </c>
      <c r="F52" t="str">
        <f t="shared" si="0"/>
        <v/>
      </c>
      <c r="G52" t="str">
        <f t="shared" si="1"/>
        <v/>
      </c>
      <c r="H52" t="str">
        <f>IF(OR(F51="",F51=0),"",IF(OR(F52="",F52=0),"",F52-F51))</f>
        <v/>
      </c>
      <c r="I52" t="str">
        <f>IF(OR(G51="",G51=0),"",IF(OR(G52="",G52=0),"",G52-G51))</f>
        <v/>
      </c>
      <c r="J52" s="37" t="s">
        <v>220</v>
      </c>
      <c r="K52">
        <f>IF('記入欄（ポスト）'!F49="〇",1,0)</f>
        <v>0</v>
      </c>
      <c r="L52">
        <f>IF('記入欄（ポスト）'!G49="〇",2,0)</f>
        <v>0</v>
      </c>
      <c r="M52">
        <f>IF('記入欄（ポスト）'!H49="〇",3,0)</f>
        <v>0</v>
      </c>
      <c r="N52">
        <f t="shared" si="9"/>
        <v>0</v>
      </c>
      <c r="Q52" s="44" t="s">
        <v>255</v>
      </c>
      <c r="Y52" t="str">
        <f t="shared" si="3"/>
        <v/>
      </c>
      <c r="Z52" t="str">
        <f t="shared" si="4"/>
        <v/>
      </c>
      <c r="AA52">
        <f t="shared" si="5"/>
        <v>0</v>
      </c>
      <c r="AB52">
        <f t="shared" si="6"/>
        <v>0</v>
      </c>
    </row>
    <row r="53" spans="1:28" ht="18" customHeight="1" x14ac:dyDescent="0.45">
      <c r="A53" s="52"/>
      <c r="B53" s="53" t="s">
        <v>169</v>
      </c>
      <c r="C53" s="16">
        <f>'記入欄（ポスト）'!D50</f>
        <v>1</v>
      </c>
      <c r="D53" s="16">
        <f>'記入欄（ポスト）'!A50</f>
        <v>48</v>
      </c>
      <c r="E53" s="3" t="str">
        <f>'記入欄（ポスト）'!E50</f>
        <v>簡単なおつりの計算ができる</v>
      </c>
      <c r="F53" t="str">
        <f t="shared" si="0"/>
        <v/>
      </c>
      <c r="G53" t="str">
        <f t="shared" si="1"/>
        <v/>
      </c>
      <c r="H53" t="str">
        <f>IF(OR(F53="",F53=0),"",計算!F53-$Y$80)</f>
        <v/>
      </c>
      <c r="I53" t="str">
        <f>IF(OR(G53="",G53=0),"",計算!G53-$Z$80)</f>
        <v/>
      </c>
      <c r="J53" s="37" t="s">
        <v>219</v>
      </c>
      <c r="K53">
        <f>IF('記入欄（ポスト）'!F50="〇",1,0)</f>
        <v>0</v>
      </c>
      <c r="L53">
        <f>IF('記入欄（ポスト）'!G50="〇",2,0)</f>
        <v>0</v>
      </c>
      <c r="M53">
        <f>IF('記入欄（ポスト）'!H50="〇",3,0)</f>
        <v>0</v>
      </c>
      <c r="N53">
        <f t="shared" si="9"/>
        <v>0</v>
      </c>
      <c r="O53" t="str">
        <f>IF(N55&gt;2,D55,IF(N54&gt;2,D54,IF(N53&gt;2,D53,"a")))</f>
        <v>a</v>
      </c>
      <c r="P53">
        <f>IF(N53&lt;3,D53,IF(N54&lt;3,D54,IF(N55&lt;3,D55,"b")))</f>
        <v>48</v>
      </c>
      <c r="Q53" s="3" t="s">
        <v>256</v>
      </c>
      <c r="Y53" t="str">
        <f t="shared" si="3"/>
        <v/>
      </c>
      <c r="Z53" t="str">
        <f t="shared" si="4"/>
        <v/>
      </c>
      <c r="AA53">
        <f t="shared" si="5"/>
        <v>0</v>
      </c>
      <c r="AB53">
        <f t="shared" si="6"/>
        <v>0</v>
      </c>
    </row>
    <row r="54" spans="1:28" ht="36" customHeight="1" x14ac:dyDescent="0.45">
      <c r="A54" s="52"/>
      <c r="B54" s="53"/>
      <c r="C54" s="16">
        <f>'記入欄（ポスト）'!D51</f>
        <v>2</v>
      </c>
      <c r="D54" s="16">
        <f>'記入欄（ポスト）'!A51</f>
        <v>49</v>
      </c>
      <c r="E54" s="3" t="str">
        <f>'記入欄（ポスト）'!E51</f>
        <v>レシートの意味がわかり、その内容を把握できる</v>
      </c>
      <c r="F54" t="str">
        <f t="shared" si="0"/>
        <v/>
      </c>
      <c r="G54" t="str">
        <f t="shared" si="1"/>
        <v/>
      </c>
      <c r="H54" t="str">
        <f>IF(OR(F53="",F53=0),"",IF(OR(F54="",F54=0),"",F54-F53))</f>
        <v/>
      </c>
      <c r="I54" t="str">
        <f>IF(OR(G53="",G53=0),"",IF(OR(G54="",G54=0),"",G54-G53))</f>
        <v/>
      </c>
      <c r="J54" s="37" t="s">
        <v>220</v>
      </c>
      <c r="K54">
        <f>IF('記入欄（ポスト）'!F51="〇",1,0)</f>
        <v>0</v>
      </c>
      <c r="L54">
        <f>IF('記入欄（ポスト）'!G51="〇",2,0)</f>
        <v>0</v>
      </c>
      <c r="M54">
        <f>IF('記入欄（ポスト）'!H51="〇",3,0)</f>
        <v>0</v>
      </c>
      <c r="N54">
        <f t="shared" si="9"/>
        <v>0</v>
      </c>
      <c r="Q54" s="44" t="s">
        <v>254</v>
      </c>
      <c r="Y54" t="str">
        <f t="shared" si="3"/>
        <v/>
      </c>
      <c r="Z54" t="str">
        <f t="shared" si="4"/>
        <v/>
      </c>
      <c r="AA54">
        <f t="shared" si="5"/>
        <v>0</v>
      </c>
      <c r="AB54">
        <f t="shared" si="6"/>
        <v>0</v>
      </c>
    </row>
    <row r="55" spans="1:28" ht="36" x14ac:dyDescent="0.45">
      <c r="A55" s="52"/>
      <c r="B55" s="53"/>
      <c r="C55" s="16">
        <f>'記入欄（ポスト）'!D52</f>
        <v>3</v>
      </c>
      <c r="D55" s="16">
        <f>'記入欄（ポスト）'!A52</f>
        <v>50</v>
      </c>
      <c r="E55" s="3" t="str">
        <f>'記入欄（ポスト）'!E52</f>
        <v>硬貨や紙幣を効率よく使用できる</v>
      </c>
      <c r="F55" t="str">
        <f t="shared" si="0"/>
        <v/>
      </c>
      <c r="G55" t="str">
        <f t="shared" si="1"/>
        <v/>
      </c>
      <c r="H55" t="str">
        <f>IF(OR(F54="",F54=0),"",IF(OR(F55="",F55=0),"",F55-F54))</f>
        <v/>
      </c>
      <c r="I55" t="str">
        <f>IF(OR(G54="",G54=0),"",IF(OR(G55="",G55=0),"",G55-G54))</f>
        <v/>
      </c>
      <c r="J55" s="37" t="s">
        <v>220</v>
      </c>
      <c r="K55">
        <f>IF('記入欄（ポスト）'!F52="〇",1,0)</f>
        <v>0</v>
      </c>
      <c r="L55">
        <f>IF('記入欄（ポスト）'!G52="〇",2,0)</f>
        <v>0</v>
      </c>
      <c r="M55">
        <f>IF('記入欄（ポスト）'!H52="〇",3,0)</f>
        <v>0</v>
      </c>
      <c r="N55">
        <f t="shared" si="9"/>
        <v>0</v>
      </c>
      <c r="Q55" s="44" t="s">
        <v>255</v>
      </c>
      <c r="Y55" t="str">
        <f t="shared" si="3"/>
        <v/>
      </c>
      <c r="Z55" t="str">
        <f t="shared" si="4"/>
        <v/>
      </c>
      <c r="AA55">
        <f t="shared" si="5"/>
        <v>0</v>
      </c>
      <c r="AB55">
        <f t="shared" si="6"/>
        <v>0</v>
      </c>
    </row>
    <row r="56" spans="1:28" ht="36" x14ac:dyDescent="0.45">
      <c r="A56" s="52"/>
      <c r="B56" s="53" t="s">
        <v>171</v>
      </c>
      <c r="C56" s="16">
        <f>'記入欄（ポスト）'!D53</f>
        <v>1</v>
      </c>
      <c r="D56" s="16">
        <f>'記入欄（ポスト）'!A53</f>
        <v>51</v>
      </c>
      <c r="E56" s="3" t="str">
        <f>'記入欄（ポスト）'!E53</f>
        <v>こづかいを大切にする</v>
      </c>
      <c r="F56" t="str">
        <f t="shared" si="0"/>
        <v/>
      </c>
      <c r="G56" t="str">
        <f t="shared" si="1"/>
        <v/>
      </c>
      <c r="H56" t="str">
        <f>IF(OR(F56="",F56=0),"",計算!F56-$Y$80)</f>
        <v/>
      </c>
      <c r="I56" t="str">
        <f>IF(OR(G56="",G56=0),"",計算!G56-$Z$80)</f>
        <v/>
      </c>
      <c r="J56" s="37" t="s">
        <v>220</v>
      </c>
      <c r="K56">
        <f>IF('記入欄（ポスト）'!F53="〇",1,0)</f>
        <v>0</v>
      </c>
      <c r="L56">
        <f>IF('記入欄（ポスト）'!G53="〇",2,0)</f>
        <v>0</v>
      </c>
      <c r="M56">
        <f>IF('記入欄（ポスト）'!H53="〇",3,0)</f>
        <v>0</v>
      </c>
      <c r="N56">
        <f t="shared" si="9"/>
        <v>0</v>
      </c>
      <c r="O56" t="str">
        <f>IF(N58&gt;2,D58,IF(N57&gt;2,D57,IF(N56&gt;2,D56,"a")))</f>
        <v>a</v>
      </c>
      <c r="P56">
        <f>IF(N56&lt;3,D56,IF(N57&lt;3,D57,IF(N58&lt;3,D58,"b")))</f>
        <v>51</v>
      </c>
      <c r="Q56" s="44" t="s">
        <v>255</v>
      </c>
      <c r="Y56" t="str">
        <f t="shared" si="3"/>
        <v/>
      </c>
      <c r="Z56" t="str">
        <f t="shared" si="4"/>
        <v/>
      </c>
      <c r="AA56">
        <f t="shared" si="5"/>
        <v>0</v>
      </c>
      <c r="AB56">
        <f t="shared" si="6"/>
        <v>0</v>
      </c>
    </row>
    <row r="57" spans="1:28" ht="36" x14ac:dyDescent="0.45">
      <c r="A57" s="52"/>
      <c r="B57" s="53"/>
      <c r="C57" s="16">
        <f>'記入欄（ポスト）'!D54</f>
        <v>2</v>
      </c>
      <c r="D57" s="16">
        <f>'記入欄（ポスト）'!A54</f>
        <v>52</v>
      </c>
      <c r="E57" s="3" t="str">
        <f>'記入欄（ポスト）'!E54</f>
        <v>こづかい帳をつける</v>
      </c>
      <c r="F57" t="str">
        <f t="shared" si="0"/>
        <v/>
      </c>
      <c r="G57" t="str">
        <f t="shared" si="1"/>
        <v/>
      </c>
      <c r="H57" t="str">
        <f>IF(OR(F56="",F56=0),"",IF(OR(F57="",F57=0),"",F57-F56))</f>
        <v/>
      </c>
      <c r="I57" t="str">
        <f>IF(OR(G56="",G56=0),"",IF(OR(G57="",G57=0),"",G57-G56))</f>
        <v/>
      </c>
      <c r="J57" s="37" t="s">
        <v>220</v>
      </c>
      <c r="K57">
        <f>IF('記入欄（ポスト）'!F54="〇",1,0)</f>
        <v>0</v>
      </c>
      <c r="L57">
        <f>IF('記入欄（ポスト）'!G54="〇",2,0)</f>
        <v>0</v>
      </c>
      <c r="M57">
        <f>IF('記入欄（ポスト）'!H54="〇",3,0)</f>
        <v>0</v>
      </c>
      <c r="N57">
        <f t="shared" si="9"/>
        <v>0</v>
      </c>
      <c r="Q57" s="44" t="s">
        <v>255</v>
      </c>
      <c r="Y57" t="str">
        <f t="shared" si="3"/>
        <v/>
      </c>
      <c r="Z57" t="str">
        <f t="shared" si="4"/>
        <v/>
      </c>
      <c r="AA57">
        <f t="shared" si="5"/>
        <v>0</v>
      </c>
      <c r="AB57">
        <f t="shared" si="6"/>
        <v>0</v>
      </c>
    </row>
    <row r="58" spans="1:28" ht="36" x14ac:dyDescent="0.45">
      <c r="A58" s="52"/>
      <c r="B58" s="53"/>
      <c r="C58" s="16">
        <f>'記入欄（ポスト）'!D55</f>
        <v>3</v>
      </c>
      <c r="D58" s="16">
        <f>'記入欄（ポスト）'!A55</f>
        <v>53</v>
      </c>
      <c r="E58" s="3" t="str">
        <f>'記入欄（ポスト）'!E55</f>
        <v>貯金通帳の利用ができる</v>
      </c>
      <c r="F58">
        <f t="shared" si="0"/>
        <v>13.76</v>
      </c>
      <c r="G58" t="str">
        <f t="shared" si="1"/>
        <v/>
      </c>
      <c r="H58" t="str">
        <f>IF(OR(F57="",F57=0),"",IF(OR(F58="",F58=0),"",F58-F57))</f>
        <v/>
      </c>
      <c r="I58" t="str">
        <f>IF(OR(G57="",G57=0),"",IF(OR(G58="",G58=0),"",G58-G57))</f>
        <v/>
      </c>
      <c r="J58" s="37" t="s">
        <v>220</v>
      </c>
      <c r="K58">
        <f>IF('記入欄（ポスト）'!F55="〇",1,0)</f>
        <v>0</v>
      </c>
      <c r="L58">
        <f>IF('記入欄（ポスト）'!G55="〇",2,0)</f>
        <v>0</v>
      </c>
      <c r="M58">
        <f>IF('記入欄（ポスト）'!H55="〇",3,0)</f>
        <v>0</v>
      </c>
      <c r="N58">
        <f t="shared" si="9"/>
        <v>0</v>
      </c>
      <c r="Q58" s="44" t="s">
        <v>255</v>
      </c>
      <c r="T58">
        <v>13</v>
      </c>
      <c r="U58">
        <v>76</v>
      </c>
      <c r="Y58" t="str">
        <f t="shared" si="3"/>
        <v/>
      </c>
      <c r="Z58" t="str">
        <f t="shared" si="4"/>
        <v/>
      </c>
      <c r="AA58">
        <f t="shared" si="5"/>
        <v>0</v>
      </c>
      <c r="AB58">
        <f t="shared" si="6"/>
        <v>0</v>
      </c>
    </row>
    <row r="59" spans="1:28" ht="36" customHeight="1" x14ac:dyDescent="0.45">
      <c r="A59" s="52" t="s">
        <v>172</v>
      </c>
      <c r="B59" s="53" t="s">
        <v>172</v>
      </c>
      <c r="C59" s="16">
        <f>'記入欄（ポスト）'!D56</f>
        <v>1</v>
      </c>
      <c r="D59" s="16">
        <f>'記入欄（ポスト）'!A56</f>
        <v>54</v>
      </c>
      <c r="E59" s="3" t="str">
        <f>'記入欄（ポスト）'!E56</f>
        <v>後始末をきちんとし、所定の場所に返すことができる</v>
      </c>
      <c r="F59" t="str">
        <f t="shared" si="0"/>
        <v/>
      </c>
      <c r="G59" t="str">
        <f t="shared" si="1"/>
        <v/>
      </c>
      <c r="H59" t="str">
        <f>IF(OR(F59="",F59=0),"",計算!F59-$Y$80)</f>
        <v/>
      </c>
      <c r="I59" t="str">
        <f>IF(OR(G59="",G59=0),"",計算!G59-$Z$80)</f>
        <v/>
      </c>
      <c r="J59" s="37" t="s">
        <v>221</v>
      </c>
      <c r="K59">
        <f>IF('記入欄（ポスト）'!F56="〇",1,0)</f>
        <v>0</v>
      </c>
      <c r="L59">
        <f>IF('記入欄（ポスト）'!G56="〇",2,0)</f>
        <v>0</v>
      </c>
      <c r="M59">
        <f>IF('記入欄（ポスト）'!H56="〇",3,0)</f>
        <v>0</v>
      </c>
      <c r="N59">
        <f t="shared" si="9"/>
        <v>0</v>
      </c>
      <c r="O59" t="str">
        <f>IF(N60&gt;2,D60,IF(N59&gt;2,D59,"a"))</f>
        <v>a</v>
      </c>
      <c r="P59">
        <f>IF(N59&lt;3,D59,IF(N60&lt;3,D60,"b"))</f>
        <v>54</v>
      </c>
      <c r="Q59" s="3" t="s">
        <v>253</v>
      </c>
      <c r="Y59" t="str">
        <f t="shared" si="3"/>
        <v/>
      </c>
      <c r="Z59" t="str">
        <f t="shared" si="4"/>
        <v/>
      </c>
      <c r="AA59">
        <f t="shared" si="5"/>
        <v>0</v>
      </c>
      <c r="AB59">
        <f t="shared" si="6"/>
        <v>0</v>
      </c>
    </row>
    <row r="60" spans="1:28" x14ac:dyDescent="0.45">
      <c r="A60" s="52"/>
      <c r="B60" s="53"/>
      <c r="C60" s="16">
        <f>'記入欄（ポスト）'!D57</f>
        <v>2</v>
      </c>
      <c r="D60" s="16">
        <f>'記入欄（ポスト）'!A57</f>
        <v>55</v>
      </c>
      <c r="E60" s="3" t="str">
        <f>'記入欄（ポスト）'!E57</f>
        <v>破損、紛失した時には報告する</v>
      </c>
      <c r="F60" t="str">
        <f t="shared" si="0"/>
        <v/>
      </c>
      <c r="G60" t="str">
        <f t="shared" si="1"/>
        <v/>
      </c>
      <c r="H60" t="str">
        <f>IF(OR(F59="",F59=0),"",IF(OR(F60="",F60=0),"",F60-F59))</f>
        <v/>
      </c>
      <c r="I60" t="str">
        <f>IF(OR(G59="",G59=0),"",IF(OR(G60="",G60=0),"",G60-G59))</f>
        <v/>
      </c>
      <c r="J60" s="37" t="s">
        <v>221</v>
      </c>
      <c r="K60">
        <f>IF('記入欄（ポスト）'!F57="〇",1,0)</f>
        <v>0</v>
      </c>
      <c r="L60">
        <f>IF('記入欄（ポスト）'!G57="〇",2,0)</f>
        <v>0</v>
      </c>
      <c r="M60">
        <f>IF('記入欄（ポスト）'!H57="〇",3,0)</f>
        <v>0</v>
      </c>
      <c r="N60">
        <f t="shared" si="9"/>
        <v>0</v>
      </c>
      <c r="Q60" s="3" t="s">
        <v>253</v>
      </c>
      <c r="Y60" t="str">
        <f t="shared" si="3"/>
        <v/>
      </c>
      <c r="Z60" t="str">
        <f t="shared" si="4"/>
        <v/>
      </c>
      <c r="AA60">
        <f t="shared" si="5"/>
        <v>0</v>
      </c>
      <c r="AB60">
        <f t="shared" si="6"/>
        <v>0</v>
      </c>
    </row>
    <row r="61" spans="1:28" ht="36" customHeight="1" x14ac:dyDescent="0.45">
      <c r="A61" s="52" t="s">
        <v>173</v>
      </c>
      <c r="B61" s="53" t="s">
        <v>174</v>
      </c>
      <c r="C61" s="16">
        <f>'記入欄（ポスト）'!D58</f>
        <v>1</v>
      </c>
      <c r="D61" s="16">
        <f>'記入欄（ポスト）'!A58</f>
        <v>56</v>
      </c>
      <c r="E61" s="3" t="str">
        <f>'記入欄（ポスト）'!E58</f>
        <v>健康診断で異常があれば、進んで治療、矯正を受ける</v>
      </c>
      <c r="F61">
        <f t="shared" si="0"/>
        <v>15.11</v>
      </c>
      <c r="G61" t="str">
        <f t="shared" si="1"/>
        <v/>
      </c>
      <c r="H61" t="e">
        <f>IF(OR(F61="",F61=0),"",計算!F61-$Y$80)</f>
        <v>#DIV/0!</v>
      </c>
      <c r="I61" t="str">
        <f>IF(OR(G61="",G61=0),"",計算!G61-$Z$80)</f>
        <v/>
      </c>
      <c r="J61" s="17" t="s">
        <v>223</v>
      </c>
      <c r="K61">
        <f>IF('記入欄（ポスト）'!F58="〇",1,0)</f>
        <v>0</v>
      </c>
      <c r="L61">
        <f>IF('記入欄（ポスト）'!G58="〇",2,0)</f>
        <v>0</v>
      </c>
      <c r="M61">
        <f>IF('記入欄（ポスト）'!H58="〇",3,0)</f>
        <v>0</v>
      </c>
      <c r="N61">
        <f t="shared" si="9"/>
        <v>0</v>
      </c>
      <c r="O61" t="str">
        <f>IF(N62&gt;2,D62,IF(N61&gt;2,D61,"a"))</f>
        <v>a</v>
      </c>
      <c r="P61">
        <f>IF(N61&lt;3,D61,IF(N62&lt;3,D62,"b"))</f>
        <v>56</v>
      </c>
      <c r="Q61" s="3" t="s">
        <v>257</v>
      </c>
      <c r="T61">
        <v>15</v>
      </c>
      <c r="U61">
        <v>11</v>
      </c>
      <c r="Y61" t="str">
        <f t="shared" si="3"/>
        <v/>
      </c>
      <c r="Z61" t="str">
        <f t="shared" si="4"/>
        <v/>
      </c>
      <c r="AA61">
        <f t="shared" si="5"/>
        <v>0</v>
      </c>
      <c r="AB61">
        <f t="shared" si="6"/>
        <v>0</v>
      </c>
    </row>
    <row r="62" spans="1:28" x14ac:dyDescent="0.45">
      <c r="A62" s="52"/>
      <c r="B62" s="53"/>
      <c r="C62" s="16">
        <f>'記入欄（ポスト）'!D59</f>
        <v>2</v>
      </c>
      <c r="D62" s="16">
        <f>'記入欄（ポスト）'!A59</f>
        <v>57</v>
      </c>
      <c r="E62" s="3" t="str">
        <f>'記入欄（ポスト）'!E59</f>
        <v>病気に対する予防の仕方が大体わかる</v>
      </c>
      <c r="F62">
        <f t="shared" si="0"/>
        <v>15.36</v>
      </c>
      <c r="G62" t="str">
        <f t="shared" si="1"/>
        <v/>
      </c>
      <c r="H62">
        <f>IF(OR(F61="",F61=0),"",IF(OR(F62="",F62=0),"",F62-F61))</f>
        <v>0.25</v>
      </c>
      <c r="I62" t="str">
        <f>IF(OR(G61="",G61=0),"",IF(OR(G62="",G62=0),"",G62-G61))</f>
        <v/>
      </c>
      <c r="J62" s="17" t="s">
        <v>223</v>
      </c>
      <c r="K62">
        <f>IF('記入欄（ポスト）'!F59="〇",1,0)</f>
        <v>0</v>
      </c>
      <c r="L62">
        <f>IF('記入欄（ポスト）'!G59="〇",2,0)</f>
        <v>0</v>
      </c>
      <c r="M62">
        <f>IF('記入欄（ポスト）'!H59="〇",3,0)</f>
        <v>0</v>
      </c>
      <c r="N62">
        <f t="shared" si="9"/>
        <v>0</v>
      </c>
      <c r="Q62" s="3" t="s">
        <v>257</v>
      </c>
      <c r="T62">
        <v>15</v>
      </c>
      <c r="U62">
        <v>36</v>
      </c>
      <c r="Y62" t="str">
        <f t="shared" si="3"/>
        <v/>
      </c>
      <c r="Z62" t="str">
        <f t="shared" si="4"/>
        <v/>
      </c>
      <c r="AA62">
        <f t="shared" si="5"/>
        <v>0</v>
      </c>
      <c r="AB62">
        <f t="shared" si="6"/>
        <v>0</v>
      </c>
    </row>
    <row r="63" spans="1:28" ht="36" x14ac:dyDescent="0.45">
      <c r="A63" s="52"/>
      <c r="B63" s="27" t="s">
        <v>175</v>
      </c>
      <c r="C63" s="16">
        <v>1</v>
      </c>
      <c r="D63" s="16">
        <f>'記入欄（ポスト）'!A60</f>
        <v>58</v>
      </c>
      <c r="E63" s="3" t="str">
        <f>'記入欄（ポスト）'!E60</f>
        <v>食事では健康を保つため、偏食せず適量を心がける</v>
      </c>
      <c r="F63">
        <f t="shared" si="0"/>
        <v>13.74</v>
      </c>
      <c r="G63" t="str">
        <f t="shared" si="1"/>
        <v/>
      </c>
      <c r="H63" t="e">
        <f>IF(OR(F63="",F63=0),"",計算!F63-$Y$80)</f>
        <v>#DIV/0!</v>
      </c>
      <c r="I63" t="str">
        <f>IF(OR(G63="",G63=0),"",計算!G63-$Z$80)</f>
        <v/>
      </c>
      <c r="J63" s="37" t="s">
        <v>223</v>
      </c>
      <c r="K63">
        <f>IF('記入欄（ポスト）'!F60="〇",1,0)</f>
        <v>0</v>
      </c>
      <c r="L63">
        <f>IF('記入欄（ポスト）'!G60="〇",2,0)</f>
        <v>0</v>
      </c>
      <c r="M63">
        <f>IF('記入欄（ポスト）'!H60="〇",3,0)</f>
        <v>0</v>
      </c>
      <c r="N63">
        <f t="shared" si="9"/>
        <v>0</v>
      </c>
      <c r="O63" t="str">
        <f>IF(N63&gt;2,D63,"a")</f>
        <v>a</v>
      </c>
      <c r="P63">
        <f>IF(N63&lt;3,D63,"b")</f>
        <v>58</v>
      </c>
      <c r="Q63" s="3" t="s">
        <v>257</v>
      </c>
      <c r="T63">
        <v>13</v>
      </c>
      <c r="U63">
        <v>74</v>
      </c>
      <c r="Y63" t="str">
        <f t="shared" si="3"/>
        <v/>
      </c>
      <c r="Z63" t="str">
        <f t="shared" si="4"/>
        <v/>
      </c>
      <c r="AA63">
        <f t="shared" si="5"/>
        <v>0</v>
      </c>
      <c r="AB63">
        <f t="shared" si="6"/>
        <v>0</v>
      </c>
    </row>
    <row r="64" spans="1:28" ht="36" x14ac:dyDescent="0.45">
      <c r="A64" s="52" t="s">
        <v>176</v>
      </c>
      <c r="B64" s="53" t="s">
        <v>177</v>
      </c>
      <c r="C64" s="16">
        <f>'記入欄（ポスト）'!D61</f>
        <v>1</v>
      </c>
      <c r="D64" s="16">
        <f>'記入欄（ポスト）'!A61</f>
        <v>59</v>
      </c>
      <c r="E64" s="3" t="str">
        <f>'記入欄（ポスト）'!E61</f>
        <v>規則正しい生活ができる。</v>
      </c>
      <c r="F64">
        <f t="shared" si="0"/>
        <v>15.36</v>
      </c>
      <c r="G64" t="str">
        <f t="shared" si="1"/>
        <v/>
      </c>
      <c r="H64" t="e">
        <f>IF(OR(F64="",F64=0),"",計算!F64-$Y$80)</f>
        <v>#DIV/0!</v>
      </c>
      <c r="I64" t="str">
        <f>IF(OR(G64="",G64=0),"",計算!G64-$Z$80)</f>
        <v/>
      </c>
      <c r="J64" s="37" t="s">
        <v>220</v>
      </c>
      <c r="K64">
        <f>IF('記入欄（ポスト）'!F61="〇",1,0)</f>
        <v>0</v>
      </c>
      <c r="L64">
        <f>IF('記入欄（ポスト）'!G61="〇",2,0)</f>
        <v>0</v>
      </c>
      <c r="M64">
        <f>IF('記入欄（ポスト）'!H61="〇",3,0)</f>
        <v>0</v>
      </c>
      <c r="N64">
        <f t="shared" si="9"/>
        <v>0</v>
      </c>
      <c r="O64" t="str">
        <f>IF(N66&gt;2,D66,IF(N65&gt;2,D65,IF(N64&gt;2,D64,"a")))</f>
        <v>a</v>
      </c>
      <c r="P64">
        <f>IF(N64&lt;3,D64,IF(N65&lt;3,D65,IF(N66&lt;3,D66,"b")))</f>
        <v>59</v>
      </c>
      <c r="Q64" s="3" t="s">
        <v>265</v>
      </c>
      <c r="T64">
        <v>15</v>
      </c>
      <c r="U64">
        <v>36</v>
      </c>
      <c r="Y64" t="str">
        <f t="shared" si="3"/>
        <v/>
      </c>
      <c r="Z64" t="str">
        <f t="shared" si="4"/>
        <v/>
      </c>
      <c r="AA64">
        <f t="shared" si="5"/>
        <v>0</v>
      </c>
      <c r="AB64">
        <f t="shared" si="6"/>
        <v>0</v>
      </c>
    </row>
    <row r="65" spans="1:28" ht="36" x14ac:dyDescent="0.45">
      <c r="A65" s="52"/>
      <c r="B65" s="53"/>
      <c r="C65" s="16">
        <f>'記入欄（ポスト）'!D62</f>
        <v>2</v>
      </c>
      <c r="D65" s="16">
        <f>'記入欄（ポスト）'!A62</f>
        <v>60</v>
      </c>
      <c r="E65" s="3" t="str">
        <f>'記入欄（ポスト）'!E62</f>
        <v>髪、ひげ、化粧等、年齢相応の身だしなみを意識して整えることができる</v>
      </c>
      <c r="F65" t="str">
        <f t="shared" si="0"/>
        <v/>
      </c>
      <c r="G65" t="str">
        <f t="shared" si="1"/>
        <v/>
      </c>
      <c r="H65" t="str">
        <f>IF(OR(F64="",F64=0),"",IF(OR(F65="",F65=0),"",F65-F64))</f>
        <v/>
      </c>
      <c r="I65" t="str">
        <f>IF(OR(G64="",G64=0),"",IF(OR(G65="",G65=0),"",G65-G64))</f>
        <v/>
      </c>
      <c r="J65" s="37" t="s">
        <v>220</v>
      </c>
      <c r="K65">
        <f>IF('記入欄（ポスト）'!F62="〇",1,0)</f>
        <v>0</v>
      </c>
      <c r="L65">
        <f>IF('記入欄（ポスト）'!G62="〇",2,0)</f>
        <v>0</v>
      </c>
      <c r="M65">
        <f>IF('記入欄（ポスト）'!H62="〇",3,0)</f>
        <v>0</v>
      </c>
      <c r="N65">
        <f t="shared" si="9"/>
        <v>0</v>
      </c>
      <c r="Q65" s="3" t="s">
        <v>266</v>
      </c>
      <c r="Y65" t="str">
        <f t="shared" si="3"/>
        <v/>
      </c>
      <c r="Z65" t="str">
        <f t="shared" si="4"/>
        <v/>
      </c>
      <c r="AA65">
        <f t="shared" si="5"/>
        <v>0</v>
      </c>
      <c r="AB65">
        <f t="shared" si="6"/>
        <v>0</v>
      </c>
    </row>
    <row r="66" spans="1:28" ht="36" customHeight="1" x14ac:dyDescent="0.45">
      <c r="A66" s="52"/>
      <c r="B66" s="53"/>
      <c r="C66" s="16">
        <f>'記入欄（ポスト）'!D63</f>
        <v>3</v>
      </c>
      <c r="D66" s="16">
        <f>'記入欄（ポスト）'!A63</f>
        <v>61</v>
      </c>
      <c r="E66" s="3" t="str">
        <f>'記入欄（ポスト）'!E63</f>
        <v>身近な大人に援助や相談を求めることができる</v>
      </c>
      <c r="F66" t="str">
        <f t="shared" si="0"/>
        <v/>
      </c>
      <c r="G66" t="str">
        <f t="shared" si="1"/>
        <v/>
      </c>
      <c r="H66" t="str">
        <f>IF(OR(F65="",F65=0),"",IF(OR(F66="",F66=0),"",F66-F65))</f>
        <v/>
      </c>
      <c r="I66" t="str">
        <f>IF(OR(G65="",G65=0),"",IF(OR(G66="",G66=0),"",G66-G65))</f>
        <v/>
      </c>
      <c r="J66" s="37" t="s">
        <v>220</v>
      </c>
      <c r="K66">
        <f>IF('記入欄（ポスト）'!F63="〇",1,0)</f>
        <v>0</v>
      </c>
      <c r="L66">
        <f>IF('記入欄（ポスト）'!G63="〇",2,0)</f>
        <v>0</v>
      </c>
      <c r="M66">
        <f>IF('記入欄（ポスト）'!H63="〇",3,0)</f>
        <v>0</v>
      </c>
      <c r="N66">
        <f t="shared" si="9"/>
        <v>0</v>
      </c>
      <c r="Q66" s="3" t="s">
        <v>267</v>
      </c>
      <c r="Y66" t="str">
        <f t="shared" si="3"/>
        <v/>
      </c>
      <c r="Z66" t="str">
        <f t="shared" si="4"/>
        <v/>
      </c>
      <c r="AA66">
        <f t="shared" si="5"/>
        <v>0</v>
      </c>
      <c r="AB66">
        <f t="shared" si="6"/>
        <v>0</v>
      </c>
    </row>
    <row r="67" spans="1:28" ht="36" x14ac:dyDescent="0.45">
      <c r="A67" s="52"/>
      <c r="B67" s="53" t="s">
        <v>178</v>
      </c>
      <c r="C67" s="16">
        <f>'記入欄（ポスト）'!D64</f>
        <v>1</v>
      </c>
      <c r="D67" s="16">
        <f>'記入欄（ポスト）'!A64</f>
        <v>62</v>
      </c>
      <c r="E67" s="3" t="str">
        <f>'記入欄（ポスト）'!E64</f>
        <v>マスコミから情報を得ることができる</v>
      </c>
      <c r="F67" t="str">
        <f t="shared" si="0"/>
        <v/>
      </c>
      <c r="G67" t="str">
        <f t="shared" si="1"/>
        <v/>
      </c>
      <c r="H67" t="str">
        <f>IF(OR(F67="",F67=0),"",計算!F67-$Y$80)</f>
        <v/>
      </c>
      <c r="I67" t="str">
        <f>IF(OR(G67="",G67=0),"",計算!G67-$Z$80)</f>
        <v/>
      </c>
      <c r="J67" s="17" t="s">
        <v>224</v>
      </c>
      <c r="K67">
        <f>IF('記入欄（ポスト）'!F64="〇",1,0)</f>
        <v>0</v>
      </c>
      <c r="L67">
        <f>IF('記入欄（ポスト）'!G64="〇",2,0)</f>
        <v>0</v>
      </c>
      <c r="M67">
        <f>IF('記入欄（ポスト）'!H64="〇",3,0)</f>
        <v>0</v>
      </c>
      <c r="N67">
        <f t="shared" si="9"/>
        <v>0</v>
      </c>
      <c r="O67" t="str">
        <f>IF(N70&gt;2,D70,IF(N69&gt;2,D69,IF(N68&gt;2,D68,IF(N67&gt;2,D67,"a"))))</f>
        <v>a</v>
      </c>
      <c r="P67">
        <f>IF(N67&lt;3,D67,IF(N68&lt;3,D68,IF(N69&lt;3,D69,IF(N70&lt;3,D70,"b"))))</f>
        <v>62</v>
      </c>
      <c r="Q67" s="44" t="s">
        <v>258</v>
      </c>
      <c r="Y67" t="str">
        <f t="shared" si="3"/>
        <v/>
      </c>
      <c r="Z67" t="str">
        <f t="shared" si="4"/>
        <v/>
      </c>
      <c r="AA67">
        <f t="shared" si="5"/>
        <v>0</v>
      </c>
      <c r="AB67">
        <f t="shared" si="6"/>
        <v>0</v>
      </c>
    </row>
    <row r="68" spans="1:28" ht="36" x14ac:dyDescent="0.45">
      <c r="A68" s="52"/>
      <c r="B68" s="53"/>
      <c r="C68" s="16">
        <f>'記入欄（ポスト）'!D65</f>
        <v>2</v>
      </c>
      <c r="D68" s="16">
        <f>'記入欄（ポスト）'!A65</f>
        <v>63</v>
      </c>
      <c r="E68" s="3" t="str">
        <f>'記入欄（ポスト）'!E65</f>
        <v>携帯電話を適切にかけることができる</v>
      </c>
      <c r="F68" t="str">
        <f t="shared" si="0"/>
        <v/>
      </c>
      <c r="G68" t="str">
        <f t="shared" si="1"/>
        <v/>
      </c>
      <c r="H68" t="str">
        <f>IF(OR(F67="",F67=0),"",IF(OR(F68="",F68=0),"",F68-F67))</f>
        <v/>
      </c>
      <c r="I68" t="str">
        <f>IF(OR(G67="",G67=0),"",IF(OR(G68="",G68=0),"",G68-G67))</f>
        <v/>
      </c>
      <c r="J68" s="37" t="s">
        <v>224</v>
      </c>
      <c r="K68">
        <f>IF('記入欄（ポスト）'!F65="〇",1,0)</f>
        <v>0</v>
      </c>
      <c r="L68">
        <f>IF('記入欄（ポスト）'!G65="〇",2,0)</f>
        <v>0</v>
      </c>
      <c r="M68">
        <f>IF('記入欄（ポスト）'!H65="〇",3,0)</f>
        <v>0</v>
      </c>
      <c r="N68">
        <f t="shared" si="9"/>
        <v>0</v>
      </c>
      <c r="Q68" s="44" t="s">
        <v>258</v>
      </c>
      <c r="Y68" t="str">
        <f t="shared" si="3"/>
        <v/>
      </c>
      <c r="Z68" t="str">
        <f t="shared" si="4"/>
        <v/>
      </c>
      <c r="AA68">
        <f t="shared" si="5"/>
        <v>0</v>
      </c>
      <c r="AB68">
        <f t="shared" si="6"/>
        <v>0</v>
      </c>
    </row>
    <row r="69" spans="1:28" ht="36" x14ac:dyDescent="0.45">
      <c r="A69" s="52"/>
      <c r="B69" s="53"/>
      <c r="C69" s="16">
        <f>'記入欄（ポスト）'!D66</f>
        <v>3</v>
      </c>
      <c r="D69" s="16">
        <f>'記入欄（ポスト）'!A66</f>
        <v>64</v>
      </c>
      <c r="E69" s="3" t="str">
        <f>'記入欄（ポスト）'!E66</f>
        <v>携帯電話を適切に利用できる</v>
      </c>
      <c r="F69" t="str">
        <f t="shared" si="0"/>
        <v/>
      </c>
      <c r="G69" t="str">
        <f t="shared" si="1"/>
        <v/>
      </c>
      <c r="H69" t="str">
        <f t="shared" ref="H69:I70" si="10">IF(OR(F68="",F68=0),"",IF(OR(F69="",F69=0),"",F69-F68))</f>
        <v/>
      </c>
      <c r="I69" t="str">
        <f t="shared" si="10"/>
        <v/>
      </c>
      <c r="J69" s="37" t="s">
        <v>224</v>
      </c>
      <c r="K69">
        <f>IF('記入欄（ポスト）'!F66="〇",1,0)</f>
        <v>0</v>
      </c>
      <c r="L69">
        <f>IF('記入欄（ポスト）'!G66="〇",2,0)</f>
        <v>0</v>
      </c>
      <c r="M69">
        <f>IF('記入欄（ポスト）'!H66="〇",3,0)</f>
        <v>0</v>
      </c>
      <c r="N69">
        <f t="shared" si="9"/>
        <v>0</v>
      </c>
      <c r="Q69" s="44" t="s">
        <v>258</v>
      </c>
      <c r="Y69" t="str">
        <f t="shared" si="3"/>
        <v/>
      </c>
      <c r="Z69" t="str">
        <f t="shared" si="4"/>
        <v/>
      </c>
      <c r="AA69">
        <f t="shared" si="5"/>
        <v>0</v>
      </c>
      <c r="AB69">
        <f t="shared" si="6"/>
        <v>0</v>
      </c>
    </row>
    <row r="70" spans="1:28" ht="36" x14ac:dyDescent="0.45">
      <c r="A70" s="52"/>
      <c r="B70" s="53"/>
      <c r="C70" s="16">
        <f>'記入欄（ポスト）'!D67</f>
        <v>4</v>
      </c>
      <c r="D70" s="16">
        <f>'記入欄（ポスト）'!A67</f>
        <v>65</v>
      </c>
      <c r="E70" s="3" t="str">
        <f>'記入欄（ポスト）'!E67</f>
        <v>パソコンを適切に利用できる</v>
      </c>
      <c r="F70" t="str">
        <f t="shared" si="0"/>
        <v/>
      </c>
      <c r="G70" t="str">
        <f t="shared" si="1"/>
        <v/>
      </c>
      <c r="H70" t="str">
        <f t="shared" si="10"/>
        <v/>
      </c>
      <c r="I70" t="str">
        <f t="shared" si="10"/>
        <v/>
      </c>
      <c r="J70" s="37" t="s">
        <v>224</v>
      </c>
      <c r="K70">
        <f>IF('記入欄（ポスト）'!F67="〇",1,0)</f>
        <v>0</v>
      </c>
      <c r="L70">
        <f>IF('記入欄（ポスト）'!G67="〇",2,0)</f>
        <v>0</v>
      </c>
      <c r="M70">
        <f>IF('記入欄（ポスト）'!H67="〇",3,0)</f>
        <v>0</v>
      </c>
      <c r="N70">
        <f t="shared" si="9"/>
        <v>0</v>
      </c>
      <c r="Q70" s="44" t="s">
        <v>258</v>
      </c>
      <c r="Y70" t="str">
        <f t="shared" si="3"/>
        <v/>
      </c>
      <c r="Z70" t="str">
        <f t="shared" si="4"/>
        <v/>
      </c>
      <c r="AA70">
        <f t="shared" si="5"/>
        <v>0</v>
      </c>
      <c r="AB70">
        <f t="shared" si="6"/>
        <v>0</v>
      </c>
    </row>
    <row r="71" spans="1:28" ht="54" customHeight="1" x14ac:dyDescent="0.45">
      <c r="A71" s="52" t="s">
        <v>179</v>
      </c>
      <c r="B71" s="27" t="s">
        <v>180</v>
      </c>
      <c r="C71" s="16">
        <f>'記入欄（ポスト）'!D68</f>
        <v>1</v>
      </c>
      <c r="D71" s="16">
        <f>'記入欄（ポスト）'!A68</f>
        <v>66</v>
      </c>
      <c r="E71" s="3" t="str">
        <f>'記入欄（ポスト）'!E68</f>
        <v>相手の表情やジェスチャーや声の調子等で、場の雰囲気を感じその意味を感じ取ることができる</v>
      </c>
      <c r="F71" t="str">
        <f t="shared" ref="F71:F79" si="11">IF(T71+U71/100=0,"",T71+U71/100)</f>
        <v/>
      </c>
      <c r="G71" t="str">
        <f t="shared" ref="G71:G79" si="12">IF(V71+W71/100=0,"",V71+W71/100)</f>
        <v/>
      </c>
      <c r="H71" t="str">
        <f>IF(OR(F71="",F71=0),"",計算!F71-$Y$80)</f>
        <v/>
      </c>
      <c r="I71" t="str">
        <f>IF(OR(G71="",G71=0),"",計算!G71-$Z$80)</f>
        <v/>
      </c>
      <c r="J71" s="37" t="s">
        <v>224</v>
      </c>
      <c r="K71">
        <f>IF('記入欄（ポスト）'!F68="〇",1,0)</f>
        <v>0</v>
      </c>
      <c r="L71">
        <f>IF('記入欄（ポスト）'!G68="〇",2,0)</f>
        <v>0</v>
      </c>
      <c r="M71">
        <f>IF('記入欄（ポスト）'!H68="〇",3,0)</f>
        <v>0</v>
      </c>
      <c r="N71">
        <f t="shared" si="9"/>
        <v>0</v>
      </c>
      <c r="O71" t="str">
        <f>IF(N71&gt;2,D71,"a")</f>
        <v>a</v>
      </c>
      <c r="P71">
        <f>IF(N71&lt;3,D71,"b")</f>
        <v>66</v>
      </c>
      <c r="Q71" s="44" t="s">
        <v>259</v>
      </c>
      <c r="Y71" t="str">
        <f t="shared" ref="Y71:Y79" si="13">IF(M71=3,F71,"")</f>
        <v/>
      </c>
      <c r="Z71" t="str">
        <f t="shared" ref="Z71:Z79" si="14">IF(M71=3,G71,"")</f>
        <v/>
      </c>
      <c r="AA71">
        <f t="shared" ref="AA71:AA79" si="15">IF(Y71="",0,1)</f>
        <v>0</v>
      </c>
      <c r="AB71">
        <f t="shared" ref="AB71:AB79" si="16">IF(Z71="",0,1)</f>
        <v>0</v>
      </c>
    </row>
    <row r="72" spans="1:28" ht="36" x14ac:dyDescent="0.45">
      <c r="A72" s="52"/>
      <c r="B72" s="27" t="s">
        <v>181</v>
      </c>
      <c r="C72" s="16">
        <f>'記入欄（ポスト）'!D69</f>
        <v>1</v>
      </c>
      <c r="D72" s="16">
        <f>'記入欄（ポスト）'!A69</f>
        <v>67</v>
      </c>
      <c r="E72" s="3" t="str">
        <f>'記入欄（ポスト）'!E69</f>
        <v>意思表示ができる</v>
      </c>
      <c r="F72" t="str">
        <f t="shared" si="11"/>
        <v/>
      </c>
      <c r="G72" t="str">
        <f t="shared" si="12"/>
        <v/>
      </c>
      <c r="H72" t="str">
        <f>IF(OR(F72="",F72=0),"",計算!F72-$Y$80)</f>
        <v/>
      </c>
      <c r="I72" t="str">
        <f>IF(OR(G72="",G72=0),"",計算!G72-$Z$80)</f>
        <v/>
      </c>
      <c r="J72" s="37" t="s">
        <v>224</v>
      </c>
      <c r="K72">
        <f>IF('記入欄（ポスト）'!F69="〇",1,0)</f>
        <v>0</v>
      </c>
      <c r="L72">
        <f>IF('記入欄（ポスト）'!G69="〇",2,0)</f>
        <v>0</v>
      </c>
      <c r="M72">
        <f>IF('記入欄（ポスト）'!H69="〇",3,0)</f>
        <v>0</v>
      </c>
      <c r="N72">
        <f t="shared" si="9"/>
        <v>0</v>
      </c>
      <c r="O72" t="str">
        <f>IF(N72&gt;2,D72,"a")</f>
        <v>a</v>
      </c>
      <c r="P72">
        <f>IF(N72&lt;3,D72,"b")</f>
        <v>67</v>
      </c>
      <c r="Q72" s="44" t="s">
        <v>260</v>
      </c>
      <c r="Y72" t="str">
        <f t="shared" si="13"/>
        <v/>
      </c>
      <c r="Z72" t="str">
        <f t="shared" si="14"/>
        <v/>
      </c>
      <c r="AA72">
        <f t="shared" si="15"/>
        <v>0</v>
      </c>
      <c r="AB72">
        <f t="shared" si="16"/>
        <v>0</v>
      </c>
    </row>
    <row r="73" spans="1:28" ht="36" x14ac:dyDescent="0.45">
      <c r="A73" s="52"/>
      <c r="B73" s="53" t="s">
        <v>182</v>
      </c>
      <c r="C73" s="16">
        <f>'記入欄（ポスト）'!D70</f>
        <v>1</v>
      </c>
      <c r="D73" s="16">
        <f>'記入欄（ポスト）'!A70</f>
        <v>68</v>
      </c>
      <c r="E73" s="3" t="str">
        <f>'記入欄（ポスト）'!E70</f>
        <v>相手や場に応じた会話ができる</v>
      </c>
      <c r="F73" t="str">
        <f t="shared" si="11"/>
        <v/>
      </c>
      <c r="G73" t="str">
        <f t="shared" si="12"/>
        <v/>
      </c>
      <c r="H73" t="str">
        <f>IF(OR(F73="",F73=0),"",計算!F73-$Y$80)</f>
        <v/>
      </c>
      <c r="I73" t="str">
        <f>IF(OR(G73="",G73=0),"",計算!G73-$Z$80)</f>
        <v/>
      </c>
      <c r="J73" s="37" t="s">
        <v>224</v>
      </c>
      <c r="K73">
        <f>IF('記入欄（ポスト）'!F70="〇",1,0)</f>
        <v>0</v>
      </c>
      <c r="L73">
        <f>IF('記入欄（ポスト）'!G70="〇",2,0)</f>
        <v>0</v>
      </c>
      <c r="M73">
        <f>IF('記入欄（ポスト）'!H70="〇",3,0)</f>
        <v>0</v>
      </c>
      <c r="N73">
        <f t="shared" si="9"/>
        <v>0</v>
      </c>
      <c r="O73" t="str">
        <f>IF(N74&gt;2,D74,IF(N73&gt;2,D73,"a"))</f>
        <v>a</v>
      </c>
      <c r="P73">
        <f>IF(N73&lt;3,D73,IF(N74&lt;3,D74,"b"))</f>
        <v>68</v>
      </c>
      <c r="Q73" s="44" t="s">
        <v>260</v>
      </c>
      <c r="Y73" t="str">
        <f t="shared" si="13"/>
        <v/>
      </c>
      <c r="Z73" t="str">
        <f t="shared" si="14"/>
        <v/>
      </c>
      <c r="AA73">
        <f t="shared" si="15"/>
        <v>0</v>
      </c>
      <c r="AB73">
        <f t="shared" si="16"/>
        <v>0</v>
      </c>
    </row>
    <row r="74" spans="1:28" ht="36" customHeight="1" x14ac:dyDescent="0.45">
      <c r="A74" s="52"/>
      <c r="B74" s="53"/>
      <c r="C74" s="16">
        <f>'記入欄（ポスト）'!D71</f>
        <v>2</v>
      </c>
      <c r="D74" s="16">
        <f>'記入欄（ポスト）'!A71</f>
        <v>69</v>
      </c>
      <c r="E74" s="3" t="str">
        <f>'記入欄（ポスト）'!E71</f>
        <v>過度に話しかけず、休み時間に適度な会話ができる</v>
      </c>
      <c r="F74" t="str">
        <f t="shared" si="11"/>
        <v/>
      </c>
      <c r="G74" t="str">
        <f t="shared" si="12"/>
        <v/>
      </c>
      <c r="H74" t="str">
        <f t="shared" ref="H74:I74" si="17">IF(OR(F73="",F73=0),"",IF(OR(F74="",F74=0),"",F74-F73))</f>
        <v/>
      </c>
      <c r="I74" t="str">
        <f t="shared" si="17"/>
        <v/>
      </c>
      <c r="J74" s="37" t="s">
        <v>224</v>
      </c>
      <c r="K74">
        <f>IF('記入欄（ポスト）'!F71="〇",1,0)</f>
        <v>0</v>
      </c>
      <c r="L74">
        <f>IF('記入欄（ポスト）'!G71="〇",2,0)</f>
        <v>0</v>
      </c>
      <c r="M74">
        <f>IF('記入欄（ポスト）'!H71="〇",3,0)</f>
        <v>0</v>
      </c>
      <c r="N74">
        <f t="shared" si="9"/>
        <v>0</v>
      </c>
      <c r="Q74" s="44" t="s">
        <v>260</v>
      </c>
      <c r="Y74" t="str">
        <f t="shared" si="13"/>
        <v/>
      </c>
      <c r="Z74" t="str">
        <f t="shared" si="14"/>
        <v/>
      </c>
      <c r="AA74">
        <f t="shared" si="15"/>
        <v>0</v>
      </c>
      <c r="AB74">
        <f t="shared" si="16"/>
        <v>0</v>
      </c>
    </row>
    <row r="75" spans="1:28" ht="36" x14ac:dyDescent="0.45">
      <c r="A75" s="52"/>
      <c r="B75" s="27" t="s">
        <v>183</v>
      </c>
      <c r="C75" s="16">
        <f>'記入欄（ポスト）'!D72</f>
        <v>1</v>
      </c>
      <c r="D75" s="16">
        <f>'記入欄（ポスト）'!A72</f>
        <v>70</v>
      </c>
      <c r="E75" s="3" t="str">
        <f>'記入欄（ポスト）'!E72</f>
        <v>友達の手伝いを受けたり友達の仕事を手伝ったりして協力し合える</v>
      </c>
      <c r="F75" t="str">
        <f t="shared" si="11"/>
        <v/>
      </c>
      <c r="G75" t="str">
        <f t="shared" si="12"/>
        <v/>
      </c>
      <c r="H75" t="str">
        <f>IF(OR(F75="",F75=0),"",計算!F75-$Y$80)</f>
        <v/>
      </c>
      <c r="I75" t="str">
        <f>IF(OR(G75="",G75=0),"",計算!G75-$Z$80)</f>
        <v/>
      </c>
      <c r="J75" s="37" t="s">
        <v>224</v>
      </c>
      <c r="K75">
        <f>IF('記入欄（ポスト）'!F72="〇",1,0)</f>
        <v>0</v>
      </c>
      <c r="L75">
        <f>IF('記入欄（ポスト）'!G72="〇",2,0)</f>
        <v>0</v>
      </c>
      <c r="M75">
        <f>IF('記入欄（ポスト）'!H72="〇",3,0)</f>
        <v>0</v>
      </c>
      <c r="N75">
        <f t="shared" si="9"/>
        <v>0</v>
      </c>
      <c r="O75" t="str">
        <f>IF(N75&gt;2,D75,"a")</f>
        <v>a</v>
      </c>
      <c r="P75">
        <f>IF(N75&lt;3,D75,"b")</f>
        <v>70</v>
      </c>
      <c r="Q75" s="44" t="s">
        <v>260</v>
      </c>
      <c r="Y75" t="str">
        <f t="shared" si="13"/>
        <v/>
      </c>
      <c r="Z75" t="str">
        <f t="shared" si="14"/>
        <v/>
      </c>
      <c r="AA75">
        <f t="shared" si="15"/>
        <v>0</v>
      </c>
      <c r="AB75">
        <f t="shared" si="16"/>
        <v>0</v>
      </c>
    </row>
    <row r="76" spans="1:28" ht="36" x14ac:dyDescent="0.45">
      <c r="A76" s="52" t="s">
        <v>184</v>
      </c>
      <c r="B76" s="53" t="s">
        <v>185</v>
      </c>
      <c r="C76" s="16">
        <f>'記入欄（ポスト）'!D73</f>
        <v>1</v>
      </c>
      <c r="D76" s="16">
        <f>'記入欄（ポスト）'!A73</f>
        <v>71</v>
      </c>
      <c r="E76" s="3" t="str">
        <f>'記入欄（ポスト）'!E73</f>
        <v>仕事場での規則が理解できる</v>
      </c>
      <c r="F76" t="str">
        <f t="shared" si="11"/>
        <v/>
      </c>
      <c r="G76" t="str">
        <f t="shared" si="12"/>
        <v/>
      </c>
      <c r="H76" t="str">
        <f>IF(OR(F76="",F76=0),"",計算!F76-$Y$80)</f>
        <v/>
      </c>
      <c r="I76" t="str">
        <f>IF(OR(G76="",G76=0),"",計算!G76-$Z$80)</f>
        <v/>
      </c>
      <c r="J76" s="37" t="s">
        <v>224</v>
      </c>
      <c r="K76">
        <f>IF('記入欄（ポスト）'!F73="〇",1,0)</f>
        <v>0</v>
      </c>
      <c r="L76">
        <f>IF('記入欄（ポスト）'!G73="〇",2,0)</f>
        <v>0</v>
      </c>
      <c r="M76">
        <f>IF('記入欄（ポスト）'!H73="〇",3,0)</f>
        <v>0</v>
      </c>
      <c r="N76">
        <f t="shared" si="9"/>
        <v>0</v>
      </c>
      <c r="O76" t="str">
        <f>IF(N78&gt;2,D78,IF(N77&gt;2,D77,IF(N76&gt;2,D76,"a")))</f>
        <v>a</v>
      </c>
      <c r="P76">
        <f>IF(N76&lt;3,D76,IF(N77&lt;3,D77,IF(N78&lt;3,D78,"b")))</f>
        <v>71</v>
      </c>
      <c r="Q76" s="44" t="s">
        <v>260</v>
      </c>
      <c r="Y76" t="str">
        <f t="shared" si="13"/>
        <v/>
      </c>
      <c r="Z76" t="str">
        <f t="shared" si="14"/>
        <v/>
      </c>
      <c r="AA76">
        <f t="shared" si="15"/>
        <v>0</v>
      </c>
      <c r="AB76">
        <f t="shared" si="16"/>
        <v>0</v>
      </c>
    </row>
    <row r="77" spans="1:28" ht="36" x14ac:dyDescent="0.45">
      <c r="A77" s="52"/>
      <c r="B77" s="53"/>
      <c r="C77" s="16">
        <f>'記入欄（ポスト）'!D74</f>
        <v>2</v>
      </c>
      <c r="D77" s="16">
        <f>'記入欄（ポスト）'!A74</f>
        <v>72</v>
      </c>
      <c r="E77" s="3" t="str">
        <f>'記入欄（ポスト）'!E74</f>
        <v>就労意欲を持っている</v>
      </c>
      <c r="F77" t="str">
        <f t="shared" si="11"/>
        <v/>
      </c>
      <c r="G77" t="str">
        <f t="shared" si="12"/>
        <v/>
      </c>
      <c r="H77" t="str">
        <f t="shared" ref="H77:I78" si="18">IF(OR(F76="",F76=0),"",IF(OR(F77="",F77=0),"",F77-F76))</f>
        <v/>
      </c>
      <c r="I77" t="str">
        <f t="shared" si="18"/>
        <v/>
      </c>
      <c r="J77" s="37" t="s">
        <v>224</v>
      </c>
      <c r="K77">
        <f>IF('記入欄（ポスト）'!F74="〇",1,0)</f>
        <v>0</v>
      </c>
      <c r="L77">
        <f>IF('記入欄（ポスト）'!G74="〇",2,0)</f>
        <v>0</v>
      </c>
      <c r="M77">
        <f>IF('記入欄（ポスト）'!H74="〇",3,0)</f>
        <v>0</v>
      </c>
      <c r="N77">
        <f t="shared" si="9"/>
        <v>0</v>
      </c>
      <c r="Q77" s="44" t="s">
        <v>260</v>
      </c>
      <c r="Y77" t="str">
        <f t="shared" si="13"/>
        <v/>
      </c>
      <c r="Z77" t="str">
        <f t="shared" si="14"/>
        <v/>
      </c>
      <c r="AA77">
        <f t="shared" si="15"/>
        <v>0</v>
      </c>
      <c r="AB77">
        <f t="shared" si="16"/>
        <v>0</v>
      </c>
    </row>
    <row r="78" spans="1:28" ht="36" customHeight="1" x14ac:dyDescent="0.45">
      <c r="A78" s="52"/>
      <c r="B78" s="53"/>
      <c r="C78" s="16">
        <f>'記入欄（ポスト）'!D75</f>
        <v>3</v>
      </c>
      <c r="D78" s="16">
        <f>'記入欄（ポスト）'!A75</f>
        <v>73</v>
      </c>
      <c r="E78" s="3" t="str">
        <f>'記入欄（ポスト）'!E75</f>
        <v>仕事を最後までやり遂げようとする意識が高い</v>
      </c>
      <c r="F78" t="str">
        <f t="shared" si="11"/>
        <v/>
      </c>
      <c r="G78" t="str">
        <f t="shared" si="12"/>
        <v/>
      </c>
      <c r="H78" t="str">
        <f t="shared" si="18"/>
        <v/>
      </c>
      <c r="I78" t="str">
        <f t="shared" si="18"/>
        <v/>
      </c>
      <c r="J78" s="37" t="s">
        <v>224</v>
      </c>
      <c r="K78">
        <f>IF('記入欄（ポスト）'!F75="〇",1,0)</f>
        <v>0</v>
      </c>
      <c r="L78">
        <f>IF('記入欄（ポスト）'!G75="〇",2,0)</f>
        <v>0</v>
      </c>
      <c r="M78">
        <f>IF('記入欄（ポスト）'!H75="〇",3,0)</f>
        <v>0</v>
      </c>
      <c r="N78">
        <f t="shared" si="9"/>
        <v>0</v>
      </c>
      <c r="Q78" s="44" t="s">
        <v>260</v>
      </c>
      <c r="Y78" t="str">
        <f t="shared" si="13"/>
        <v/>
      </c>
      <c r="Z78" t="str">
        <f t="shared" si="14"/>
        <v/>
      </c>
      <c r="AA78">
        <f t="shared" si="15"/>
        <v>0</v>
      </c>
      <c r="AB78">
        <f t="shared" si="16"/>
        <v>0</v>
      </c>
    </row>
    <row r="79" spans="1:28" ht="36" x14ac:dyDescent="0.45">
      <c r="A79" s="52"/>
      <c r="B79" s="27" t="s">
        <v>186</v>
      </c>
      <c r="C79" s="16">
        <f>'記入欄（ポスト）'!D76</f>
        <v>1</v>
      </c>
      <c r="D79" s="16">
        <f>'記入欄（ポスト）'!A76</f>
        <v>74</v>
      </c>
      <c r="E79" s="3" t="str">
        <f>'記入欄（ポスト）'!E76</f>
        <v>欠勤、遅刻等を適宜連絡できる</v>
      </c>
      <c r="F79" t="str">
        <f t="shared" si="11"/>
        <v/>
      </c>
      <c r="G79" t="str">
        <f t="shared" si="12"/>
        <v/>
      </c>
      <c r="H79" t="str">
        <f>IF(OR(F79="",F79=0),"",計算!F79-$Y$80)</f>
        <v/>
      </c>
      <c r="I79" t="str">
        <f>IF(OR(G79="",G79=0),"",計算!G79-$Z$80)</f>
        <v/>
      </c>
      <c r="J79" s="37" t="s">
        <v>224</v>
      </c>
      <c r="K79">
        <f>IF('記入欄（ポスト）'!F76="〇",1,0)</f>
        <v>0</v>
      </c>
      <c r="L79">
        <f>IF('記入欄（ポスト）'!G76="〇",2,0)</f>
        <v>0</v>
      </c>
      <c r="M79">
        <f>IF('記入欄（ポスト）'!H76="〇",3,0)</f>
        <v>0</v>
      </c>
      <c r="N79">
        <f t="shared" si="9"/>
        <v>0</v>
      </c>
      <c r="O79" t="str">
        <f>IF(N79&gt;2,D79,"a")</f>
        <v>a</v>
      </c>
      <c r="P79">
        <f>IF(N79&lt;3,D79,"b")</f>
        <v>74</v>
      </c>
      <c r="Q79" s="44" t="s">
        <v>260</v>
      </c>
      <c r="Y79" t="str">
        <f t="shared" si="13"/>
        <v/>
      </c>
      <c r="Z79" t="str">
        <f t="shared" si="14"/>
        <v/>
      </c>
      <c r="AA79">
        <f t="shared" si="15"/>
        <v>0</v>
      </c>
      <c r="AB79">
        <f t="shared" si="16"/>
        <v>0</v>
      </c>
    </row>
    <row r="80" spans="1:28" x14ac:dyDescent="0.45">
      <c r="A80" s="33"/>
      <c r="B80" s="32"/>
      <c r="C80" s="16"/>
      <c r="D80" s="16"/>
      <c r="E80" s="3"/>
      <c r="J80" s="17"/>
      <c r="X80" t="s">
        <v>272</v>
      </c>
      <c r="Y80" t="e">
        <f>SUM(Y6:Y79)/AA80</f>
        <v>#DIV/0!</v>
      </c>
      <c r="Z80" t="e">
        <f>SUM(Z6:Z79)/AB80</f>
        <v>#DIV/0!</v>
      </c>
      <c r="AA80">
        <f>SUM(AA6:AA79)</f>
        <v>0</v>
      </c>
      <c r="AB80">
        <f>SUM(AB6:AB79)</f>
        <v>0</v>
      </c>
    </row>
    <row r="81" spans="1:10" x14ac:dyDescent="0.45">
      <c r="A81" s="33"/>
      <c r="B81" s="32"/>
      <c r="C81" s="16"/>
      <c r="D81" s="16"/>
      <c r="E81" s="3"/>
      <c r="J81" s="17"/>
    </row>
  </sheetData>
  <sheetProtection algorithmName="SHA-512" hashValue="q4nb7EGmrh1s1gezsYul9RAMM981WaAvWcsKcthbaW+4+6wFX7GdbMCIXtiAdpdpzvy7dE1CpfIXKpqH14Dxqw==" saltValue="huaIht2pPdKzvcoKnpyPLQ==" spinCount="100000" sheet="1" objects="1" scenarios="1"/>
  <mergeCells count="44">
    <mergeCell ref="T3:U3"/>
    <mergeCell ref="V3:W3"/>
    <mergeCell ref="A37:A46"/>
    <mergeCell ref="B37:B39"/>
    <mergeCell ref="B40:B42"/>
    <mergeCell ref="B45:B46"/>
    <mergeCell ref="B47:B48"/>
    <mergeCell ref="A29:A30"/>
    <mergeCell ref="B29:B30"/>
    <mergeCell ref="A31:A33"/>
    <mergeCell ref="B31:B33"/>
    <mergeCell ref="A34:A36"/>
    <mergeCell ref="B61:B62"/>
    <mergeCell ref="K3:M3"/>
    <mergeCell ref="A6:A11"/>
    <mergeCell ref="B6:B7"/>
    <mergeCell ref="B8:B11"/>
    <mergeCell ref="A12:A15"/>
    <mergeCell ref="B13:B14"/>
    <mergeCell ref="A17:A21"/>
    <mergeCell ref="B17:B21"/>
    <mergeCell ref="A22:A24"/>
    <mergeCell ref="B22:B24"/>
    <mergeCell ref="A25:A26"/>
    <mergeCell ref="B25:B26"/>
    <mergeCell ref="A27:A28"/>
    <mergeCell ref="B27:B28"/>
    <mergeCell ref="A47:A48"/>
    <mergeCell ref="Y3:Z3"/>
    <mergeCell ref="AA3:AB3"/>
    <mergeCell ref="A76:A79"/>
    <mergeCell ref="B76:B78"/>
    <mergeCell ref="A64:A70"/>
    <mergeCell ref="B64:B66"/>
    <mergeCell ref="B67:B70"/>
    <mergeCell ref="A71:A75"/>
    <mergeCell ref="B73:B74"/>
    <mergeCell ref="A50:A58"/>
    <mergeCell ref="B50:B52"/>
    <mergeCell ref="B53:B55"/>
    <mergeCell ref="B56:B58"/>
    <mergeCell ref="A59:A60"/>
    <mergeCell ref="B59:B60"/>
    <mergeCell ref="A61:A6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G42" sqref="G42"/>
    </sheetView>
  </sheetViews>
  <sheetFormatPr defaultRowHeight="18" x14ac:dyDescent="0.45"/>
  <cols>
    <col min="2" max="2" width="25.5" bestFit="1" customWidth="1"/>
    <col min="4" max="4" width="68.8984375" bestFit="1" customWidth="1"/>
    <col min="6" max="6" width="15.09765625" customWidth="1"/>
    <col min="7" max="7" width="11.69921875" bestFit="1" customWidth="1"/>
    <col min="8" max="8" width="3.59765625" customWidth="1"/>
    <col min="9" max="9" width="2.5" bestFit="1" customWidth="1"/>
    <col min="10" max="10" width="6.69921875" bestFit="1" customWidth="1"/>
  </cols>
  <sheetData>
    <row r="1" spans="1:8" x14ac:dyDescent="0.45">
      <c r="A1" t="s">
        <v>62</v>
      </c>
    </row>
    <row r="2" spans="1:8" x14ac:dyDescent="0.45">
      <c r="E2" t="s">
        <v>236</v>
      </c>
    </row>
    <row r="3" spans="1:8" x14ac:dyDescent="0.45">
      <c r="B3" t="s">
        <v>13</v>
      </c>
      <c r="D3" t="s">
        <v>24</v>
      </c>
      <c r="E3" t="s">
        <v>229</v>
      </c>
      <c r="F3" t="s">
        <v>230</v>
      </c>
    </row>
    <row r="4" spans="1:8" x14ac:dyDescent="0.45">
      <c r="A4" s="64" t="s">
        <v>142</v>
      </c>
      <c r="B4" t="s">
        <v>143</v>
      </c>
      <c r="C4" t="str">
        <f>計算!O6</f>
        <v>a</v>
      </c>
      <c r="D4" t="str">
        <f>VLOOKUP(C4,計算!$D:$F,2,0)</f>
        <v>できない</v>
      </c>
      <c r="E4" t="str">
        <f>VLOOKUP(C4,計算!$D:$F,3,0)</f>
        <v/>
      </c>
      <c r="F4" t="str">
        <f>VLOOKUP(C4,計算!$D:$G,4,0)</f>
        <v/>
      </c>
      <c r="G4">
        <f>IF(OR(E4="",E4=0),0,1)</f>
        <v>0</v>
      </c>
      <c r="H4">
        <f>IF(OR(F4=0,F4=""),0,1)</f>
        <v>0</v>
      </c>
    </row>
    <row r="5" spans="1:8" ht="18.75" customHeight="1" x14ac:dyDescent="0.45">
      <c r="A5" s="64"/>
      <c r="B5" s="3" t="s">
        <v>144</v>
      </c>
      <c r="C5" t="str">
        <f>計算!O8</f>
        <v>a</v>
      </c>
      <c r="D5" t="str">
        <f>VLOOKUP(C5,計算!$D:$F,2,0)</f>
        <v>できない</v>
      </c>
      <c r="E5" t="str">
        <f>VLOOKUP(C5,計算!$D:$F,3,0)</f>
        <v/>
      </c>
      <c r="F5" t="str">
        <f>VLOOKUP(C5,計算!$D:$G,4,0)</f>
        <v/>
      </c>
      <c r="G5">
        <f t="shared" ref="G5:G39" si="0">IF(OR(E5="",E5=0),0,1)</f>
        <v>0</v>
      </c>
      <c r="H5">
        <f t="shared" ref="H5:H39" si="1">IF(OR(F5=0,F5=""),0,1)</f>
        <v>0</v>
      </c>
    </row>
    <row r="6" spans="1:8" x14ac:dyDescent="0.45">
      <c r="A6" s="64" t="s">
        <v>145</v>
      </c>
      <c r="B6" s="3" t="s">
        <v>146</v>
      </c>
      <c r="C6" t="str">
        <f>計算!O12</f>
        <v>a</v>
      </c>
      <c r="D6" t="str">
        <f>VLOOKUP(C6,計算!$D:$F,2,0)</f>
        <v>できない</v>
      </c>
      <c r="E6" t="str">
        <f>VLOOKUP(C6,計算!$D:$F,3,0)</f>
        <v/>
      </c>
      <c r="F6" t="str">
        <f>VLOOKUP(C6,計算!$D:$G,4,0)</f>
        <v/>
      </c>
      <c r="G6">
        <f t="shared" si="0"/>
        <v>0</v>
      </c>
      <c r="H6">
        <f t="shared" si="1"/>
        <v>0</v>
      </c>
    </row>
    <row r="7" spans="1:8" x14ac:dyDescent="0.45">
      <c r="A7" s="64"/>
      <c r="B7" s="3" t="s">
        <v>187</v>
      </c>
      <c r="C7" t="str">
        <f>計算!O13</f>
        <v>a</v>
      </c>
      <c r="D7" t="str">
        <f>VLOOKUP(C7,計算!$D:$F,2,0)</f>
        <v>できない</v>
      </c>
      <c r="E7" t="str">
        <f>VLOOKUP(C7,計算!$D:$F,3,0)</f>
        <v/>
      </c>
      <c r="F7" t="str">
        <f>VLOOKUP(C7,計算!$D:$G,4,0)</f>
        <v/>
      </c>
      <c r="G7">
        <f t="shared" si="0"/>
        <v>0</v>
      </c>
      <c r="H7">
        <f t="shared" si="1"/>
        <v>0</v>
      </c>
    </row>
    <row r="8" spans="1:8" x14ac:dyDescent="0.45">
      <c r="A8" s="64"/>
      <c r="B8" s="3" t="s">
        <v>148</v>
      </c>
      <c r="C8" t="str">
        <f>計算!O15</f>
        <v>a</v>
      </c>
      <c r="D8" t="str">
        <f>VLOOKUP(C8,計算!$D:$F,2,0)</f>
        <v>できない</v>
      </c>
      <c r="E8" t="str">
        <f>VLOOKUP(C8,計算!$D:$F,3,0)</f>
        <v/>
      </c>
      <c r="F8" t="str">
        <f>VLOOKUP(C8,計算!$D:$G,4,0)</f>
        <v/>
      </c>
      <c r="G8">
        <f t="shared" si="0"/>
        <v>0</v>
      </c>
      <c r="H8">
        <f t="shared" si="1"/>
        <v>0</v>
      </c>
    </row>
    <row r="9" spans="1:8" x14ac:dyDescent="0.45">
      <c r="A9" s="6" t="s">
        <v>188</v>
      </c>
      <c r="B9" s="3" t="s">
        <v>149</v>
      </c>
      <c r="C9" t="str">
        <f>計算!O16</f>
        <v>a</v>
      </c>
      <c r="D9" t="str">
        <f>VLOOKUP(C9,計算!$D:$F,2,0)</f>
        <v>できない</v>
      </c>
      <c r="E9" t="str">
        <f>VLOOKUP(C9,計算!$D:$F,3,0)</f>
        <v/>
      </c>
      <c r="F9" t="str">
        <f>VLOOKUP(C9,計算!$D:$G,4,0)</f>
        <v/>
      </c>
      <c r="G9">
        <f t="shared" si="0"/>
        <v>0</v>
      </c>
      <c r="H9">
        <f t="shared" si="1"/>
        <v>0</v>
      </c>
    </row>
    <row r="10" spans="1:8" ht="18.75" customHeight="1" x14ac:dyDescent="0.45">
      <c r="A10" s="6" t="s">
        <v>189</v>
      </c>
      <c r="B10" s="3" t="s">
        <v>151</v>
      </c>
      <c r="C10" t="str">
        <f>計算!O17</f>
        <v>a</v>
      </c>
      <c r="D10" t="str">
        <f>VLOOKUP(C10,計算!$D:$F,2,0)</f>
        <v>できない</v>
      </c>
      <c r="E10" t="str">
        <f>VLOOKUP(C10,計算!$D:$F,3,0)</f>
        <v/>
      </c>
      <c r="F10" t="str">
        <f>VLOOKUP(C10,計算!$D:$G,4,0)</f>
        <v/>
      </c>
      <c r="G10">
        <f t="shared" si="0"/>
        <v>0</v>
      </c>
      <c r="H10">
        <f t="shared" si="1"/>
        <v>0</v>
      </c>
    </row>
    <row r="11" spans="1:8" ht="18.75" customHeight="1" x14ac:dyDescent="0.45">
      <c r="A11" s="3" t="s">
        <v>191</v>
      </c>
      <c r="B11" s="3" t="s">
        <v>190</v>
      </c>
      <c r="C11" t="str">
        <f>計算!O22</f>
        <v>a</v>
      </c>
      <c r="D11" t="str">
        <f>VLOOKUP(C11,計算!$D:$F,2,0)</f>
        <v>できない</v>
      </c>
      <c r="E11" t="str">
        <f>VLOOKUP(C11,計算!$D:$F,3,0)</f>
        <v/>
      </c>
      <c r="F11" t="str">
        <f>VLOOKUP(C11,計算!$D:$G,4,0)</f>
        <v/>
      </c>
      <c r="G11">
        <f t="shared" si="0"/>
        <v>0</v>
      </c>
      <c r="H11">
        <f t="shared" si="1"/>
        <v>0</v>
      </c>
    </row>
    <row r="12" spans="1:8" x14ac:dyDescent="0.45">
      <c r="A12" s="3" t="s">
        <v>192</v>
      </c>
      <c r="B12" s="3" t="s">
        <v>153</v>
      </c>
      <c r="C12" t="str">
        <f>計算!O25</f>
        <v>a</v>
      </c>
      <c r="D12" t="str">
        <f>VLOOKUP(C12,計算!$D:$F,2,0)</f>
        <v>できない</v>
      </c>
      <c r="E12" t="str">
        <f>VLOOKUP(C12,計算!$D:$F,3,0)</f>
        <v/>
      </c>
      <c r="F12" t="str">
        <f>VLOOKUP(C12,計算!$D:$G,4,0)</f>
        <v/>
      </c>
      <c r="G12">
        <f t="shared" si="0"/>
        <v>0</v>
      </c>
      <c r="H12">
        <f t="shared" si="1"/>
        <v>0</v>
      </c>
    </row>
    <row r="13" spans="1:8" x14ac:dyDescent="0.45">
      <c r="A13" s="3" t="s">
        <v>193</v>
      </c>
      <c r="B13" s="3" t="s">
        <v>154</v>
      </c>
      <c r="C13" t="str">
        <f>計算!O27</f>
        <v>a</v>
      </c>
      <c r="D13" t="str">
        <f>VLOOKUP(C13,計算!$D:$F,2,0)</f>
        <v>できない</v>
      </c>
      <c r="E13" t="str">
        <f>VLOOKUP(C13,計算!$D:$F,3,0)</f>
        <v/>
      </c>
      <c r="F13" t="str">
        <f>VLOOKUP(C13,計算!$D:$G,4,0)</f>
        <v/>
      </c>
      <c r="G13">
        <f t="shared" si="0"/>
        <v>0</v>
      </c>
      <c r="H13">
        <f t="shared" si="1"/>
        <v>0</v>
      </c>
    </row>
    <row r="14" spans="1:8" ht="18.75" customHeight="1" x14ac:dyDescent="0.45">
      <c r="A14" s="3" t="s">
        <v>194</v>
      </c>
      <c r="B14" s="3" t="s">
        <v>59</v>
      </c>
      <c r="C14" t="str">
        <f>計算!O29</f>
        <v>a</v>
      </c>
      <c r="D14" t="str">
        <f>VLOOKUP(C14,計算!$D:$F,2,0)</f>
        <v>できない</v>
      </c>
      <c r="E14" t="str">
        <f>VLOOKUP(C14,計算!$D:$F,3,0)</f>
        <v/>
      </c>
      <c r="F14" t="str">
        <f>VLOOKUP(C14,計算!$D:$G,4,0)</f>
        <v/>
      </c>
      <c r="G14">
        <f t="shared" si="0"/>
        <v>0</v>
      </c>
      <c r="H14">
        <f t="shared" si="1"/>
        <v>0</v>
      </c>
    </row>
    <row r="15" spans="1:8" x14ac:dyDescent="0.45">
      <c r="A15" s="3" t="s">
        <v>195</v>
      </c>
      <c r="B15" s="3" t="s">
        <v>156</v>
      </c>
      <c r="C15" t="str">
        <f>計算!O31</f>
        <v>a</v>
      </c>
      <c r="D15" t="str">
        <f>VLOOKUP(C15,計算!$D:$F,2,0)</f>
        <v>できない</v>
      </c>
      <c r="E15" t="str">
        <f>VLOOKUP(C15,計算!$D:$F,3,0)</f>
        <v/>
      </c>
      <c r="F15" t="str">
        <f>VLOOKUP(C15,計算!$D:$G,4,0)</f>
        <v/>
      </c>
      <c r="G15">
        <f t="shared" si="0"/>
        <v>0</v>
      </c>
      <c r="H15">
        <f t="shared" si="1"/>
        <v>0</v>
      </c>
    </row>
    <row r="16" spans="1:8" x14ac:dyDescent="0.45">
      <c r="A16" s="64" t="s">
        <v>157</v>
      </c>
      <c r="B16" s="3" t="s">
        <v>158</v>
      </c>
      <c r="C16" t="str">
        <f>計算!O34</f>
        <v>a</v>
      </c>
      <c r="D16" t="str">
        <f>VLOOKUP(C16,計算!$D:$F,2,0)</f>
        <v>できない</v>
      </c>
      <c r="E16" t="str">
        <f>VLOOKUP(C16,計算!$D:$F,3,0)</f>
        <v/>
      </c>
      <c r="F16" t="str">
        <f>VLOOKUP(C16,計算!$D:$G,4,0)</f>
        <v/>
      </c>
      <c r="G16">
        <f t="shared" si="0"/>
        <v>0</v>
      </c>
      <c r="H16">
        <f t="shared" si="1"/>
        <v>0</v>
      </c>
    </row>
    <row r="17" spans="1:8" x14ac:dyDescent="0.45">
      <c r="A17" s="64"/>
      <c r="B17" s="3" t="s">
        <v>159</v>
      </c>
      <c r="C17" t="str">
        <f>計算!O35</f>
        <v>a</v>
      </c>
      <c r="D17" t="str">
        <f>VLOOKUP(C17,計算!$D:$F,2,0)</f>
        <v>できない</v>
      </c>
      <c r="E17" t="str">
        <f>VLOOKUP(C17,計算!$D:$F,3,0)</f>
        <v/>
      </c>
      <c r="F17" t="str">
        <f>VLOOKUP(C17,計算!$D:$G,4,0)</f>
        <v/>
      </c>
      <c r="G17">
        <f t="shared" si="0"/>
        <v>0</v>
      </c>
      <c r="H17">
        <f t="shared" si="1"/>
        <v>0</v>
      </c>
    </row>
    <row r="18" spans="1:8" x14ac:dyDescent="0.45">
      <c r="A18" s="64"/>
      <c r="B18" s="3" t="s">
        <v>160</v>
      </c>
      <c r="C18" t="str">
        <f>計算!O36</f>
        <v>a</v>
      </c>
      <c r="D18" t="str">
        <f>VLOOKUP(C18,計算!$D:$F,2,0)</f>
        <v>できない</v>
      </c>
      <c r="E18" t="str">
        <f>VLOOKUP(C18,計算!$D:$F,3,0)</f>
        <v/>
      </c>
      <c r="F18" t="str">
        <f>VLOOKUP(C18,計算!$D:$G,4,0)</f>
        <v/>
      </c>
      <c r="G18">
        <f t="shared" si="0"/>
        <v>0</v>
      </c>
      <c r="H18">
        <f t="shared" si="1"/>
        <v>0</v>
      </c>
    </row>
    <row r="19" spans="1:8" x14ac:dyDescent="0.45">
      <c r="A19" s="64" t="s">
        <v>196</v>
      </c>
      <c r="B19" s="3" t="s">
        <v>162</v>
      </c>
      <c r="C19" t="str">
        <f>計算!O37</f>
        <v>a</v>
      </c>
      <c r="D19" t="str">
        <f>VLOOKUP(C19,計算!$D:$F,2,0)</f>
        <v>できない</v>
      </c>
      <c r="E19" t="str">
        <f>VLOOKUP(C19,計算!$D:$F,3,0)</f>
        <v/>
      </c>
      <c r="F19" t="str">
        <f>VLOOKUP(C19,計算!$D:$G,4,0)</f>
        <v/>
      </c>
      <c r="G19">
        <f t="shared" si="0"/>
        <v>0</v>
      </c>
      <c r="H19">
        <f t="shared" si="1"/>
        <v>0</v>
      </c>
    </row>
    <row r="20" spans="1:8" x14ac:dyDescent="0.45">
      <c r="A20" s="64"/>
      <c r="B20" s="3" t="s">
        <v>163</v>
      </c>
      <c r="C20" t="str">
        <f>計算!O40</f>
        <v>a</v>
      </c>
      <c r="D20" t="str">
        <f>VLOOKUP(C20,計算!$D:$F,2,0)</f>
        <v>できない</v>
      </c>
      <c r="E20" t="str">
        <f>VLOOKUP(C20,計算!$D:$F,3,0)</f>
        <v/>
      </c>
      <c r="F20" t="str">
        <f>VLOOKUP(C20,計算!$D:$G,4,0)</f>
        <v/>
      </c>
      <c r="G20">
        <f t="shared" si="0"/>
        <v>0</v>
      </c>
      <c r="H20">
        <f t="shared" si="1"/>
        <v>0</v>
      </c>
    </row>
    <row r="21" spans="1:8" x14ac:dyDescent="0.45">
      <c r="A21" s="64"/>
      <c r="B21" s="3" t="s">
        <v>164</v>
      </c>
      <c r="C21" t="str">
        <f>計算!O43</f>
        <v>a</v>
      </c>
      <c r="D21" t="str">
        <f>VLOOKUP(C21,計算!$D:$F,2,0)</f>
        <v>できない</v>
      </c>
      <c r="E21" t="str">
        <f>VLOOKUP(C21,計算!$D:$F,3,0)</f>
        <v/>
      </c>
      <c r="F21" t="str">
        <f>VLOOKUP(C21,計算!$D:$G,4,0)</f>
        <v/>
      </c>
      <c r="G21">
        <f t="shared" si="0"/>
        <v>0</v>
      </c>
      <c r="H21">
        <f t="shared" si="1"/>
        <v>0</v>
      </c>
    </row>
    <row r="22" spans="1:8" x14ac:dyDescent="0.45">
      <c r="A22" s="64"/>
      <c r="B22" s="3" t="s">
        <v>165</v>
      </c>
      <c r="C22" t="str">
        <f>計算!O44</f>
        <v>a</v>
      </c>
      <c r="D22" t="str">
        <f>VLOOKUP(C22,計算!$D:$F,2,0)</f>
        <v>できない</v>
      </c>
      <c r="E22" t="str">
        <f>VLOOKUP(C22,計算!$D:$F,3,0)</f>
        <v/>
      </c>
      <c r="F22" t="str">
        <f>VLOOKUP(C22,計算!$D:$G,4,0)</f>
        <v/>
      </c>
      <c r="G22">
        <f t="shared" si="0"/>
        <v>0</v>
      </c>
      <c r="H22">
        <f t="shared" si="1"/>
        <v>0</v>
      </c>
    </row>
    <row r="23" spans="1:8" x14ac:dyDescent="0.45">
      <c r="A23" s="64"/>
      <c r="B23" s="3" t="s">
        <v>166</v>
      </c>
      <c r="C23" t="str">
        <f>計算!O45</f>
        <v>a</v>
      </c>
      <c r="D23" t="str">
        <f>VLOOKUP(C23,計算!$D:$F,2,0)</f>
        <v>できない</v>
      </c>
      <c r="E23" t="str">
        <f>VLOOKUP(C23,計算!$D:$F,3,0)</f>
        <v/>
      </c>
      <c r="F23" t="str">
        <f>VLOOKUP(C23,計算!$D:$G,4,0)</f>
        <v/>
      </c>
      <c r="G23">
        <f t="shared" si="0"/>
        <v>0</v>
      </c>
      <c r="H23">
        <f t="shared" si="1"/>
        <v>0</v>
      </c>
    </row>
    <row r="24" spans="1:8" x14ac:dyDescent="0.45">
      <c r="A24" s="36" t="s">
        <v>197</v>
      </c>
      <c r="B24" s="3" t="s">
        <v>198</v>
      </c>
      <c r="C24" t="str">
        <f>計算!O47</f>
        <v>a</v>
      </c>
      <c r="D24" t="str">
        <f>VLOOKUP(C24,計算!$D:$F,2,0)</f>
        <v>できない</v>
      </c>
      <c r="E24" t="str">
        <f>VLOOKUP(C24,計算!$D:$F,3,0)</f>
        <v/>
      </c>
      <c r="F24" t="str">
        <f>VLOOKUP(C24,計算!$D:$G,4,0)</f>
        <v/>
      </c>
      <c r="G24">
        <f t="shared" si="0"/>
        <v>0</v>
      </c>
      <c r="H24">
        <f t="shared" si="1"/>
        <v>0</v>
      </c>
    </row>
    <row r="25" spans="1:8" x14ac:dyDescent="0.45">
      <c r="A25" s="36" t="s">
        <v>199</v>
      </c>
      <c r="B25" s="3" t="s">
        <v>199</v>
      </c>
      <c r="C25" t="str">
        <f>計算!O49</f>
        <v>a</v>
      </c>
      <c r="D25" t="str">
        <f>VLOOKUP(C25,計算!$D:$F,2,0)</f>
        <v>できない</v>
      </c>
      <c r="E25" t="str">
        <f>VLOOKUP(C25,計算!$D:$F,3,0)</f>
        <v/>
      </c>
      <c r="F25" t="str">
        <f>VLOOKUP(C25,計算!$D:$G,4,0)</f>
        <v/>
      </c>
      <c r="G25">
        <f t="shared" si="0"/>
        <v>0</v>
      </c>
      <c r="H25">
        <f t="shared" si="1"/>
        <v>0</v>
      </c>
    </row>
    <row r="26" spans="1:8" x14ac:dyDescent="0.45">
      <c r="A26" s="64" t="s">
        <v>201</v>
      </c>
      <c r="B26" s="3" t="s">
        <v>200</v>
      </c>
      <c r="C26" t="str">
        <f>計算!O50</f>
        <v>a</v>
      </c>
      <c r="D26" t="str">
        <f>VLOOKUP(C26,計算!$D:$F,2,0)</f>
        <v>できない</v>
      </c>
      <c r="E26" t="str">
        <f>VLOOKUP(C26,計算!$D:$F,3,0)</f>
        <v/>
      </c>
      <c r="F26" t="str">
        <f>VLOOKUP(C26,計算!$D:$G,4,0)</f>
        <v/>
      </c>
      <c r="G26">
        <f t="shared" si="0"/>
        <v>0</v>
      </c>
      <c r="H26">
        <f t="shared" si="1"/>
        <v>0</v>
      </c>
    </row>
    <row r="27" spans="1:8" x14ac:dyDescent="0.45">
      <c r="A27" s="64"/>
      <c r="B27" s="3" t="s">
        <v>201</v>
      </c>
      <c r="C27" t="str">
        <f>計算!O53</f>
        <v>a</v>
      </c>
      <c r="D27" t="str">
        <f>VLOOKUP(C27,計算!$D:$F,2,0)</f>
        <v>できない</v>
      </c>
      <c r="E27" t="str">
        <f>VLOOKUP(C27,計算!$D:$F,3,0)</f>
        <v/>
      </c>
      <c r="F27" t="str">
        <f>VLOOKUP(C27,計算!$D:$G,4,0)</f>
        <v/>
      </c>
      <c r="G27">
        <f t="shared" si="0"/>
        <v>0</v>
      </c>
      <c r="H27">
        <f t="shared" si="1"/>
        <v>0</v>
      </c>
    </row>
    <row r="28" spans="1:8" x14ac:dyDescent="0.45">
      <c r="A28" s="64"/>
      <c r="B28" s="3" t="s">
        <v>202</v>
      </c>
      <c r="C28" t="str">
        <f>計算!O56</f>
        <v>a</v>
      </c>
      <c r="D28" t="str">
        <f>VLOOKUP(C28,計算!$D:$F,2,0)</f>
        <v>できない</v>
      </c>
      <c r="E28" t="str">
        <f>VLOOKUP(C28,計算!$D:$F,3,0)</f>
        <v/>
      </c>
      <c r="F28" t="str">
        <f>VLOOKUP(C28,計算!$D:$G,4,0)</f>
        <v/>
      </c>
      <c r="G28">
        <f t="shared" si="0"/>
        <v>0</v>
      </c>
      <c r="H28">
        <f t="shared" si="1"/>
        <v>0</v>
      </c>
    </row>
    <row r="29" spans="1:8" x14ac:dyDescent="0.45">
      <c r="A29" t="s">
        <v>203</v>
      </c>
      <c r="B29" s="3" t="s">
        <v>203</v>
      </c>
      <c r="C29" t="str">
        <f>計算!O59</f>
        <v>a</v>
      </c>
      <c r="D29" t="str">
        <f>VLOOKUP(C29,計算!$D:$F,2,0)</f>
        <v>できない</v>
      </c>
      <c r="E29" t="str">
        <f>VLOOKUP(C29,計算!$D:$F,3,0)</f>
        <v/>
      </c>
      <c r="F29" t="str">
        <f>VLOOKUP(C29,計算!$D:$G,4,0)</f>
        <v/>
      </c>
      <c r="G29">
        <f t="shared" si="0"/>
        <v>0</v>
      </c>
      <c r="H29">
        <f t="shared" si="1"/>
        <v>0</v>
      </c>
    </row>
    <row r="30" spans="1:8" x14ac:dyDescent="0.45">
      <c r="A30" s="64" t="s">
        <v>206</v>
      </c>
      <c r="B30" s="3" t="s">
        <v>204</v>
      </c>
      <c r="C30" t="str">
        <f>計算!O61</f>
        <v>a</v>
      </c>
      <c r="D30" t="str">
        <f>VLOOKUP(C30,計算!$D:$F,2,0)</f>
        <v>できない</v>
      </c>
      <c r="E30" t="str">
        <f>VLOOKUP(C30,計算!$D:$F,3,0)</f>
        <v/>
      </c>
      <c r="F30" t="str">
        <f>VLOOKUP(C30,計算!$D:$G,4,0)</f>
        <v/>
      </c>
      <c r="G30">
        <f t="shared" si="0"/>
        <v>0</v>
      </c>
      <c r="H30">
        <f t="shared" si="1"/>
        <v>0</v>
      </c>
    </row>
    <row r="31" spans="1:8" x14ac:dyDescent="0.45">
      <c r="A31" s="64"/>
      <c r="B31" s="3" t="s">
        <v>205</v>
      </c>
      <c r="C31" t="str">
        <f>計算!O63</f>
        <v>a</v>
      </c>
      <c r="D31" t="str">
        <f>VLOOKUP(C31,計算!$D:$F,2,0)</f>
        <v>できない</v>
      </c>
      <c r="E31" t="str">
        <f>VLOOKUP(C31,計算!$D:$F,3,0)</f>
        <v/>
      </c>
      <c r="F31" t="str">
        <f>VLOOKUP(C31,計算!$D:$G,4,0)</f>
        <v/>
      </c>
      <c r="G31">
        <f t="shared" si="0"/>
        <v>0</v>
      </c>
      <c r="H31">
        <f t="shared" si="1"/>
        <v>0</v>
      </c>
    </row>
    <row r="32" spans="1:8" x14ac:dyDescent="0.45">
      <c r="A32" s="64" t="s">
        <v>207</v>
      </c>
      <c r="B32" s="3" t="s">
        <v>208</v>
      </c>
      <c r="C32" t="str">
        <f>計算!O64</f>
        <v>a</v>
      </c>
      <c r="D32" t="str">
        <f>VLOOKUP(C32,計算!$D:$F,2,0)</f>
        <v>できない</v>
      </c>
      <c r="E32" t="str">
        <f>VLOOKUP(C32,計算!$D:$F,3,0)</f>
        <v/>
      </c>
      <c r="F32" t="str">
        <f>VLOOKUP(C32,計算!$D:$G,4,0)</f>
        <v/>
      </c>
      <c r="G32">
        <f t="shared" si="0"/>
        <v>0</v>
      </c>
      <c r="H32">
        <f t="shared" si="1"/>
        <v>0</v>
      </c>
    </row>
    <row r="33" spans="1:8" x14ac:dyDescent="0.45">
      <c r="A33" s="64"/>
      <c r="B33" s="3" t="s">
        <v>209</v>
      </c>
      <c r="C33" t="str">
        <f>計算!O67</f>
        <v>a</v>
      </c>
      <c r="D33" t="str">
        <f>VLOOKUP(C33,計算!$D:$F,2,0)</f>
        <v>できない</v>
      </c>
      <c r="E33" t="str">
        <f>VLOOKUP(C33,計算!$D:$F,3,0)</f>
        <v/>
      </c>
      <c r="F33" t="str">
        <f>VLOOKUP(C33,計算!$D:$G,4,0)</f>
        <v/>
      </c>
      <c r="G33">
        <f t="shared" si="0"/>
        <v>0</v>
      </c>
      <c r="H33">
        <f t="shared" si="1"/>
        <v>0</v>
      </c>
    </row>
    <row r="34" spans="1:8" x14ac:dyDescent="0.45">
      <c r="A34" s="64" t="s">
        <v>214</v>
      </c>
      <c r="B34" s="3" t="s">
        <v>210</v>
      </c>
      <c r="C34" t="str">
        <f>計算!O71</f>
        <v>a</v>
      </c>
      <c r="D34" t="str">
        <f>VLOOKUP(C34,計算!$D:$F,2,0)</f>
        <v>できない</v>
      </c>
      <c r="E34" t="str">
        <f>VLOOKUP(C34,計算!$D:$F,3,0)</f>
        <v/>
      </c>
      <c r="F34" t="str">
        <f>VLOOKUP(C34,計算!$D:$G,4,0)</f>
        <v/>
      </c>
      <c r="G34">
        <f t="shared" si="0"/>
        <v>0</v>
      </c>
      <c r="H34">
        <f t="shared" si="1"/>
        <v>0</v>
      </c>
    </row>
    <row r="35" spans="1:8" x14ac:dyDescent="0.45">
      <c r="A35" s="64"/>
      <c r="B35" s="3" t="s">
        <v>211</v>
      </c>
      <c r="C35" t="str">
        <f>計算!O72</f>
        <v>a</v>
      </c>
      <c r="D35" t="str">
        <f>VLOOKUP(C35,計算!$D:$F,2,0)</f>
        <v>できない</v>
      </c>
      <c r="E35" t="str">
        <f>VLOOKUP(C35,計算!$D:$F,3,0)</f>
        <v/>
      </c>
      <c r="F35" t="str">
        <f>VLOOKUP(C35,計算!$D:$G,4,0)</f>
        <v/>
      </c>
      <c r="G35">
        <f t="shared" si="0"/>
        <v>0</v>
      </c>
      <c r="H35">
        <f t="shared" si="1"/>
        <v>0</v>
      </c>
    </row>
    <row r="36" spans="1:8" x14ac:dyDescent="0.45">
      <c r="A36" s="64"/>
      <c r="B36" s="3" t="s">
        <v>212</v>
      </c>
      <c r="C36" t="str">
        <f>計算!O73</f>
        <v>a</v>
      </c>
      <c r="D36" t="str">
        <f>VLOOKUP(C36,計算!$D:$F,2,0)</f>
        <v>できない</v>
      </c>
      <c r="E36" t="str">
        <f>VLOOKUP(C36,計算!$D:$F,3,0)</f>
        <v/>
      </c>
      <c r="F36" t="str">
        <f>VLOOKUP(C36,計算!$D:$G,4,0)</f>
        <v/>
      </c>
      <c r="G36">
        <f t="shared" si="0"/>
        <v>0</v>
      </c>
      <c r="H36">
        <f t="shared" si="1"/>
        <v>0</v>
      </c>
    </row>
    <row r="37" spans="1:8" x14ac:dyDescent="0.45">
      <c r="A37" s="64"/>
      <c r="B37" s="3" t="s">
        <v>213</v>
      </c>
      <c r="C37" t="str">
        <f>計算!O75</f>
        <v>a</v>
      </c>
      <c r="D37" t="str">
        <f>VLOOKUP(C37,計算!$D:$F,2,0)</f>
        <v>できない</v>
      </c>
      <c r="E37" t="str">
        <f>VLOOKUP(C37,計算!$D:$F,3,0)</f>
        <v/>
      </c>
      <c r="F37" t="str">
        <f>VLOOKUP(C37,計算!$D:$G,4,0)</f>
        <v/>
      </c>
      <c r="G37">
        <f t="shared" si="0"/>
        <v>0</v>
      </c>
      <c r="H37">
        <f t="shared" si="1"/>
        <v>0</v>
      </c>
    </row>
    <row r="38" spans="1:8" x14ac:dyDescent="0.45">
      <c r="A38" s="64" t="s">
        <v>217</v>
      </c>
      <c r="B38" s="3" t="s">
        <v>215</v>
      </c>
      <c r="C38" t="str">
        <f>計算!O76</f>
        <v>a</v>
      </c>
      <c r="D38" t="str">
        <f>VLOOKUP(C38,計算!$D:$F,2,0)</f>
        <v>できない</v>
      </c>
      <c r="E38" t="str">
        <f>VLOOKUP(C38,計算!$D:$F,3,0)</f>
        <v/>
      </c>
      <c r="F38" t="str">
        <f>VLOOKUP(C38,計算!$D:$G,4,0)</f>
        <v/>
      </c>
      <c r="G38">
        <f t="shared" si="0"/>
        <v>0</v>
      </c>
      <c r="H38">
        <f t="shared" si="1"/>
        <v>0</v>
      </c>
    </row>
    <row r="39" spans="1:8" x14ac:dyDescent="0.45">
      <c r="A39" s="64"/>
      <c r="B39" s="3" t="s">
        <v>216</v>
      </c>
      <c r="C39" t="str">
        <f>計算!O79</f>
        <v>a</v>
      </c>
      <c r="D39" t="str">
        <f>VLOOKUP(C39,計算!$D:$F,2,0)</f>
        <v>できない</v>
      </c>
      <c r="E39" t="str">
        <f>VLOOKUP(C39,計算!$D:$F,3,0)</f>
        <v/>
      </c>
      <c r="F39" t="str">
        <f>VLOOKUP(C39,計算!$D:$G,4,0)</f>
        <v/>
      </c>
      <c r="G39">
        <f t="shared" si="0"/>
        <v>0</v>
      </c>
      <c r="H39">
        <f t="shared" si="1"/>
        <v>0</v>
      </c>
    </row>
    <row r="40" spans="1:8" x14ac:dyDescent="0.45">
      <c r="D40" t="s">
        <v>218</v>
      </c>
      <c r="E40" t="e">
        <f>SUM(E4:E39)/G40</f>
        <v>#DIV/0!</v>
      </c>
      <c r="F40" t="e">
        <f>SUM(F4:F39)/H40</f>
        <v>#DIV/0!</v>
      </c>
      <c r="G40">
        <f>SUM(G4:G39)</f>
        <v>0</v>
      </c>
      <c r="H40">
        <f>SUM(H4:H39)</f>
        <v>0</v>
      </c>
    </row>
  </sheetData>
  <sheetProtection algorithmName="SHA-512" hashValue="rkqZJo1DhtI+990joIMGr4PKYVaOtaaJZ/OYIB+x/mBcclQ/eRKRTH6kIId2J6aVDDPbx9wGumMWwIQAlhv49w==" saltValue="pEamlIr7hiFZAz3WF2SfGQ==" spinCount="100000" sheet="1" objects="1" scenarios="1"/>
  <mergeCells count="9">
    <mergeCell ref="A30:A31"/>
    <mergeCell ref="A32:A33"/>
    <mergeCell ref="A34:A37"/>
    <mergeCell ref="A38:A39"/>
    <mergeCell ref="A4:A5"/>
    <mergeCell ref="A6:A8"/>
    <mergeCell ref="A16:A18"/>
    <mergeCell ref="A19:A23"/>
    <mergeCell ref="A26:A2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opLeftCell="B1" workbookViewId="0">
      <selection activeCell="G33" sqref="G33"/>
    </sheetView>
  </sheetViews>
  <sheetFormatPr defaultRowHeight="18" x14ac:dyDescent="0.45"/>
  <cols>
    <col min="3" max="3" width="68.8984375" bestFit="1" customWidth="1"/>
    <col min="4" max="4" width="24.796875" bestFit="1" customWidth="1"/>
    <col min="5" max="5" width="15.09765625" customWidth="1"/>
    <col min="6" max="6" width="11.69921875" bestFit="1" customWidth="1"/>
    <col min="7" max="7" width="24.09765625" bestFit="1" customWidth="1"/>
    <col min="8" max="8" width="14.3984375" bestFit="1" customWidth="1"/>
    <col min="9" max="9" width="8.5" bestFit="1" customWidth="1"/>
    <col min="10" max="10" width="12.3984375" bestFit="1" customWidth="1"/>
    <col min="12" max="12" width="14.59765625" customWidth="1"/>
    <col min="13" max="13" width="24.796875" bestFit="1" customWidth="1"/>
    <col min="14" max="14" width="15.296875" bestFit="1" customWidth="1"/>
    <col min="15" max="17" width="15.296875" customWidth="1"/>
  </cols>
  <sheetData>
    <row r="1" spans="1:19" x14ac:dyDescent="0.45">
      <c r="A1" t="s">
        <v>61</v>
      </c>
    </row>
    <row r="2" spans="1:19" x14ac:dyDescent="0.45">
      <c r="J2" t="s">
        <v>228</v>
      </c>
      <c r="R2" t="s">
        <v>228</v>
      </c>
    </row>
    <row r="3" spans="1:19" x14ac:dyDescent="0.45">
      <c r="C3" t="s">
        <v>24</v>
      </c>
      <c r="D3" t="s">
        <v>63</v>
      </c>
      <c r="E3" t="s">
        <v>53</v>
      </c>
      <c r="F3" t="s">
        <v>64</v>
      </c>
      <c r="G3" t="s">
        <v>13</v>
      </c>
      <c r="H3" t="s">
        <v>227</v>
      </c>
      <c r="I3" t="s">
        <v>65</v>
      </c>
      <c r="J3" t="s">
        <v>233</v>
      </c>
      <c r="K3" t="s">
        <v>229</v>
      </c>
      <c r="L3" t="s">
        <v>50</v>
      </c>
      <c r="M3" t="s">
        <v>234</v>
      </c>
      <c r="N3" t="s">
        <v>53</v>
      </c>
      <c r="O3" t="s">
        <v>64</v>
      </c>
      <c r="P3" t="s">
        <v>13</v>
      </c>
      <c r="Q3" t="s">
        <v>227</v>
      </c>
      <c r="R3" t="s">
        <v>232</v>
      </c>
      <c r="S3" t="s">
        <v>230</v>
      </c>
    </row>
    <row r="4" spans="1:19" x14ac:dyDescent="0.45">
      <c r="A4" s="64" t="s">
        <v>142</v>
      </c>
      <c r="B4">
        <f>計算!P6</f>
        <v>1</v>
      </c>
      <c r="C4" t="str">
        <f>IF(I4=0,"",VLOOKUP(B4,計算!$D:$F,2,0))</f>
        <v/>
      </c>
      <c r="D4" t="str">
        <f>IF(K4="","",ROUNDUP(K4,1))</f>
        <v/>
      </c>
      <c r="E4" t="str">
        <f>IF(I4=0,"",IF(I4=1,"できない","支援でできる"))</f>
        <v/>
      </c>
      <c r="F4" t="str">
        <f>IF(I4=0,"",IF(J4="","",IF(J4&lt;1,"短期目標",IF(AND(J4&gt;=1,J4&lt;3),"中期目標","長期目標"))))</f>
        <v/>
      </c>
      <c r="G4" t="s">
        <v>143</v>
      </c>
      <c r="H4" t="str">
        <f>IF(I4=0,"",VLOOKUP(B4,計算!$D:$Q,14,0))</f>
        <v/>
      </c>
      <c r="I4">
        <f>VLOOKUP(B4,計算!$D:$N,11,0)</f>
        <v>0</v>
      </c>
      <c r="J4" t="str">
        <f>IF(I4=0,"",VLOOKUP(B4,計算!$D:$N,5,0))</f>
        <v/>
      </c>
      <c r="K4" t="str">
        <f>IF(I4=0,"",VLOOKUP(B4,計算!$D:$F,3,0))</f>
        <v/>
      </c>
      <c r="L4" t="str">
        <f>IF(I4=0,"",VLOOKUP(B4,計算!$D:$J,7,0))</f>
        <v/>
      </c>
      <c r="M4" t="str">
        <f>IF(S4="","",ROUNDUP(S4,1))</f>
        <v/>
      </c>
      <c r="N4" t="str">
        <f>IF(I4=0,"",IF(I4=1,"できない","支援でできる"))</f>
        <v/>
      </c>
      <c r="O4" t="str">
        <f>IF(I4=0,"",IF(R4="","",IF(R4&lt;1,"短期目標",IF(AND(R4&gt;=1,R4&lt;3),"中期目標","長期目標"))))</f>
        <v/>
      </c>
      <c r="P4" t="s">
        <v>143</v>
      </c>
      <c r="Q4" t="str">
        <f>IF(I4=0,"",VLOOKUP(B4,計算!$D:$Q,14,0))</f>
        <v/>
      </c>
      <c r="R4" t="str">
        <f>IF(I4=0,"",VLOOKUP(B4,計算!$D:$N,6,0))</f>
        <v/>
      </c>
      <c r="S4" t="str">
        <f>IF(I4=0,"",VLOOKUP(B4,計算!$D:$G,4,0))</f>
        <v/>
      </c>
    </row>
    <row r="5" spans="1:19" ht="18.75" customHeight="1" x14ac:dyDescent="0.45">
      <c r="A5" s="64"/>
      <c r="B5">
        <f>計算!P8</f>
        <v>3</v>
      </c>
      <c r="C5" t="str">
        <f>IF(I5=0,"",VLOOKUP(B5,計算!$D:$F,2,0))</f>
        <v/>
      </c>
      <c r="D5" t="str">
        <f t="shared" ref="D5:D22" si="0">IF(K5="","",ROUNDUP(K5,1))</f>
        <v/>
      </c>
      <c r="E5" t="str">
        <f t="shared" ref="E5:E22" si="1">IF(I5=0,"",IF(I5=1,"できない","支援でできる"))</f>
        <v/>
      </c>
      <c r="F5" t="str">
        <f t="shared" ref="F5:F23" si="2">IF(I5=0,"",IF(J5="","",IF(J5&lt;1,"短期目標",IF(AND(J5&gt;=1,J5&lt;3),"中期目標","長期目標"))))</f>
        <v/>
      </c>
      <c r="G5" s="3" t="s">
        <v>144</v>
      </c>
      <c r="H5" t="str">
        <f>IF(I5=0,"",VLOOKUP(B5,計算!$D:$Q,14,0))</f>
        <v/>
      </c>
      <c r="I5">
        <f>VLOOKUP(B5,計算!$D:$N,11,0)</f>
        <v>0</v>
      </c>
      <c r="J5" t="str">
        <f>IF(I5=0,"",VLOOKUP(B5,計算!$D:$N,5,0))</f>
        <v/>
      </c>
      <c r="K5" t="str">
        <f>IF(I5=0,"",VLOOKUP(B5,計算!$D:$F,3,0))</f>
        <v/>
      </c>
      <c r="L5" t="str">
        <f>IF(I5=0,"",VLOOKUP(B5,計算!$D:$J,7,0))</f>
        <v/>
      </c>
      <c r="M5" t="str">
        <f t="shared" ref="M5:M39" si="3">IF(S5="","",ROUNDUP(S5,1))</f>
        <v/>
      </c>
      <c r="N5" t="str">
        <f t="shared" ref="N5:N39" si="4">IF(I5=0,"",IF(I5=1,"できない","支援でできる"))</f>
        <v/>
      </c>
      <c r="O5" t="str">
        <f t="shared" ref="O5:O39" si="5">IF(I5=0,"",IF(R5="","",IF(R5&lt;1,"短期目標",IF(AND(R5&gt;=1,R5&lt;3),"中期目標","長期目標"))))</f>
        <v/>
      </c>
      <c r="P5" s="3" t="s">
        <v>144</v>
      </c>
      <c r="Q5" t="str">
        <f>IF(I5=0,"",VLOOKUP(B5,計算!$D:$Q,14,0))</f>
        <v/>
      </c>
      <c r="R5" t="str">
        <f>IF(I5=0,"",VLOOKUP(B5,計算!$D:$N,6,0))</f>
        <v/>
      </c>
      <c r="S5" t="str">
        <f>IF(I5=0,"",VLOOKUP(B5,計算!$D:$G,4,0))</f>
        <v/>
      </c>
    </row>
    <row r="6" spans="1:19" x14ac:dyDescent="0.45">
      <c r="A6" s="64" t="s">
        <v>145</v>
      </c>
      <c r="B6">
        <f>計算!P12</f>
        <v>7</v>
      </c>
      <c r="C6" t="str">
        <f>IF(I6=0,"",VLOOKUP(B6,計算!$D:$F,2,0))</f>
        <v/>
      </c>
      <c r="D6" t="str">
        <f t="shared" si="0"/>
        <v/>
      </c>
      <c r="E6" t="str">
        <f t="shared" si="1"/>
        <v/>
      </c>
      <c r="F6" t="str">
        <f t="shared" si="2"/>
        <v/>
      </c>
      <c r="G6" s="3" t="s">
        <v>146</v>
      </c>
      <c r="H6" t="str">
        <f>IF(I6=0,"",VLOOKUP(B6,計算!$D:$Q,14,0))</f>
        <v/>
      </c>
      <c r="I6">
        <f>VLOOKUP(B6,計算!$D:$N,11,0)</f>
        <v>0</v>
      </c>
      <c r="J6" t="str">
        <f>IF(I6=0,"",VLOOKUP(B6,計算!$D:$N,5,0))</f>
        <v/>
      </c>
      <c r="K6" t="str">
        <f>IF(I6=0,"",VLOOKUP(B6,計算!$D:$F,3,0))</f>
        <v/>
      </c>
      <c r="L6" t="str">
        <f>IF(I6=0,"",VLOOKUP(B6,計算!$D:$J,7,0))</f>
        <v/>
      </c>
      <c r="M6" t="str">
        <f t="shared" si="3"/>
        <v/>
      </c>
      <c r="N6" t="str">
        <f t="shared" si="4"/>
        <v/>
      </c>
      <c r="O6" t="str">
        <f t="shared" si="5"/>
        <v/>
      </c>
      <c r="P6" s="3" t="s">
        <v>146</v>
      </c>
      <c r="Q6" t="str">
        <f>IF(I6=0,"",VLOOKUP(B6,計算!$D:$Q,14,0))</f>
        <v/>
      </c>
      <c r="R6" t="str">
        <f>IF(I6=0,"",VLOOKUP(B6,計算!$D:$N,6,0))</f>
        <v/>
      </c>
      <c r="S6" t="str">
        <f>IF(I6=0,"",VLOOKUP(B6,計算!$D:$G,4,0))</f>
        <v/>
      </c>
    </row>
    <row r="7" spans="1:19" x14ac:dyDescent="0.45">
      <c r="A7" s="64"/>
      <c r="B7">
        <f>計算!P13</f>
        <v>8</v>
      </c>
      <c r="C7" t="str">
        <f>IF(I7=0,"",VLOOKUP(B7,計算!$D:$F,2,0))</f>
        <v/>
      </c>
      <c r="D7" t="str">
        <f t="shared" si="0"/>
        <v/>
      </c>
      <c r="E7" t="str">
        <f t="shared" si="1"/>
        <v/>
      </c>
      <c r="F7" t="str">
        <f t="shared" si="2"/>
        <v/>
      </c>
      <c r="G7" s="3" t="s">
        <v>187</v>
      </c>
      <c r="H7" t="str">
        <f>IF(I7=0,"",VLOOKUP(B7,計算!$D:$Q,14,0))</f>
        <v/>
      </c>
      <c r="I7">
        <f>VLOOKUP(B7,計算!$D:$N,11,0)</f>
        <v>0</v>
      </c>
      <c r="J7" t="str">
        <f>IF(I7=0,"",VLOOKUP(B7,計算!$D:$N,5,0))</f>
        <v/>
      </c>
      <c r="K7" t="str">
        <f>IF(I7=0,"",VLOOKUP(B7,計算!$D:$F,3,0))</f>
        <v/>
      </c>
      <c r="L7" t="str">
        <f>IF(I7=0,"",VLOOKUP(B7,計算!$D:$J,7,0))</f>
        <v/>
      </c>
      <c r="M7" t="str">
        <f t="shared" si="3"/>
        <v/>
      </c>
      <c r="N7" t="str">
        <f t="shared" si="4"/>
        <v/>
      </c>
      <c r="O7" t="str">
        <f t="shared" si="5"/>
        <v/>
      </c>
      <c r="P7" s="3" t="s">
        <v>187</v>
      </c>
      <c r="Q7" t="str">
        <f>IF(I7=0,"",VLOOKUP(B7,計算!$D:$Q,14,0))</f>
        <v/>
      </c>
      <c r="R7" t="str">
        <f>IF(I7=0,"",VLOOKUP(B7,計算!$D:$N,6,0))</f>
        <v/>
      </c>
      <c r="S7" t="str">
        <f>IF(I7=0,"",VLOOKUP(B7,計算!$D:$G,4,0))</f>
        <v/>
      </c>
    </row>
    <row r="8" spans="1:19" x14ac:dyDescent="0.45">
      <c r="A8" s="64"/>
      <c r="B8">
        <f>計算!P15</f>
        <v>10</v>
      </c>
      <c r="C8" t="str">
        <f>IF(I8=0,"",VLOOKUP(B8,計算!$D:$F,2,0))</f>
        <v/>
      </c>
      <c r="D8" t="str">
        <f t="shared" si="0"/>
        <v/>
      </c>
      <c r="E8" t="str">
        <f t="shared" si="1"/>
        <v/>
      </c>
      <c r="F8" t="str">
        <f t="shared" si="2"/>
        <v/>
      </c>
      <c r="G8" s="3" t="s">
        <v>148</v>
      </c>
      <c r="H8" t="str">
        <f>IF(I8=0,"",VLOOKUP(B8,計算!$D:$Q,14,0))</f>
        <v/>
      </c>
      <c r="I8">
        <f>VLOOKUP(B8,計算!$D:$N,11,0)</f>
        <v>0</v>
      </c>
      <c r="J8" t="str">
        <f>IF(I8=0,"",VLOOKUP(B8,計算!$D:$N,5,0))</f>
        <v/>
      </c>
      <c r="K8" t="str">
        <f>IF(I8=0,"",VLOOKUP(B8,計算!$D:$F,3,0))</f>
        <v/>
      </c>
      <c r="L8" t="str">
        <f>IF(I8=0,"",VLOOKUP(B8,計算!$D:$J,7,0))</f>
        <v/>
      </c>
      <c r="M8" t="str">
        <f t="shared" si="3"/>
        <v/>
      </c>
      <c r="N8" t="str">
        <f t="shared" si="4"/>
        <v/>
      </c>
      <c r="O8" t="str">
        <f t="shared" si="5"/>
        <v/>
      </c>
      <c r="P8" s="3" t="s">
        <v>148</v>
      </c>
      <c r="Q8" t="str">
        <f>IF(I8=0,"",VLOOKUP(B8,計算!$D:$Q,14,0))</f>
        <v/>
      </c>
      <c r="R8" t="str">
        <f>IF(I8=0,"",VLOOKUP(B8,計算!$D:$N,6,0))</f>
        <v/>
      </c>
      <c r="S8" t="str">
        <f>IF(I8=0,"",VLOOKUP(B8,計算!$D:$G,4,0))</f>
        <v/>
      </c>
    </row>
    <row r="9" spans="1:19" x14ac:dyDescent="0.45">
      <c r="A9" s="6" t="s">
        <v>149</v>
      </c>
      <c r="B9">
        <f>計算!P16</f>
        <v>11</v>
      </c>
      <c r="C9" t="str">
        <f>IF(I9=0,"",VLOOKUP(B9,計算!$D:$F,2,0))</f>
        <v/>
      </c>
      <c r="D9" t="str">
        <f t="shared" si="0"/>
        <v/>
      </c>
      <c r="E9" t="str">
        <f t="shared" si="1"/>
        <v/>
      </c>
      <c r="F9" t="str">
        <f t="shared" si="2"/>
        <v/>
      </c>
      <c r="G9" s="3" t="s">
        <v>149</v>
      </c>
      <c r="H9" t="str">
        <f>IF(I9=0,"",VLOOKUP(B9,計算!$D:$Q,14,0))</f>
        <v/>
      </c>
      <c r="I9">
        <f>VLOOKUP(B9,計算!$D:$N,11,0)</f>
        <v>0</v>
      </c>
      <c r="J9" t="str">
        <f>IF(I9=0,"",VLOOKUP(B9,計算!$D:$N,5,0))</f>
        <v/>
      </c>
      <c r="K9" t="str">
        <f>IF(I9=0,"",VLOOKUP(B9,計算!$D:$F,3,0))</f>
        <v/>
      </c>
      <c r="L9" t="str">
        <f>IF(I9=0,"",VLOOKUP(B9,計算!$D:$J,7,0))</f>
        <v/>
      </c>
      <c r="M9" t="str">
        <f t="shared" si="3"/>
        <v/>
      </c>
      <c r="N9" t="str">
        <f t="shared" si="4"/>
        <v/>
      </c>
      <c r="O9" t="str">
        <f t="shared" si="5"/>
        <v/>
      </c>
      <c r="P9" s="3" t="s">
        <v>149</v>
      </c>
      <c r="Q9" t="str">
        <f>IF(I9=0,"",VLOOKUP(B9,計算!$D:$Q,14,0))</f>
        <v/>
      </c>
      <c r="R9" t="str">
        <f>IF(I9=0,"",VLOOKUP(B9,計算!$D:$N,6,0))</f>
        <v/>
      </c>
      <c r="S9" t="str">
        <f>IF(I9=0,"",VLOOKUP(B9,計算!$D:$G,4,0))</f>
        <v/>
      </c>
    </row>
    <row r="10" spans="1:19" ht="18.75" customHeight="1" x14ac:dyDescent="0.45">
      <c r="A10" s="6" t="s">
        <v>150</v>
      </c>
      <c r="B10">
        <f>計算!P17</f>
        <v>12</v>
      </c>
      <c r="C10" t="str">
        <f>IF(I10=0,"",VLOOKUP(B10,計算!$D:$F,2,0))</f>
        <v/>
      </c>
      <c r="D10" t="str">
        <f t="shared" si="0"/>
        <v/>
      </c>
      <c r="E10" t="str">
        <f t="shared" si="1"/>
        <v/>
      </c>
      <c r="F10" t="str">
        <f t="shared" si="2"/>
        <v/>
      </c>
      <c r="G10" s="3" t="s">
        <v>151</v>
      </c>
      <c r="H10" t="str">
        <f>IF(I10=0,"",VLOOKUP(B10,計算!$D:$Q,14,0))</f>
        <v/>
      </c>
      <c r="I10">
        <f>VLOOKUP(B10,計算!$D:$N,11,0)</f>
        <v>0</v>
      </c>
      <c r="J10" t="str">
        <f>IF(I10=0,"",VLOOKUP(B10,計算!$D:$N,5,0))</f>
        <v/>
      </c>
      <c r="K10" t="str">
        <f>IF(I10=0,"",VLOOKUP(B10,計算!$D:$F,3,0))</f>
        <v/>
      </c>
      <c r="L10" t="str">
        <f>IF(I10=0,"",VLOOKUP(B10,計算!$D:$J,7,0))</f>
        <v/>
      </c>
      <c r="M10" t="str">
        <f t="shared" si="3"/>
        <v/>
      </c>
      <c r="N10" t="str">
        <f t="shared" si="4"/>
        <v/>
      </c>
      <c r="O10" t="str">
        <f t="shared" si="5"/>
        <v/>
      </c>
      <c r="P10" s="3" t="s">
        <v>151</v>
      </c>
      <c r="Q10" t="str">
        <f>IF(I10=0,"",VLOOKUP(B10,計算!$D:$Q,14,0))</f>
        <v/>
      </c>
      <c r="R10" t="str">
        <f>IF(I10=0,"",VLOOKUP(B10,計算!$D:$N,6,0))</f>
        <v/>
      </c>
      <c r="S10" t="str">
        <f>IF(I10=0,"",VLOOKUP(B10,計算!$D:$G,4,0))</f>
        <v/>
      </c>
    </row>
    <row r="11" spans="1:19" ht="18.75" customHeight="1" x14ac:dyDescent="0.45">
      <c r="A11" s="3" t="s">
        <v>152</v>
      </c>
      <c r="B11">
        <f>計算!P22</f>
        <v>17</v>
      </c>
      <c r="C11" t="str">
        <f>IF(I11=0,"",VLOOKUP(B11,計算!$D:$F,2,0))</f>
        <v/>
      </c>
      <c r="D11" t="str">
        <f t="shared" si="0"/>
        <v/>
      </c>
      <c r="E11" t="str">
        <f t="shared" si="1"/>
        <v/>
      </c>
      <c r="F11" t="str">
        <f t="shared" si="2"/>
        <v/>
      </c>
      <c r="G11" s="3" t="s">
        <v>152</v>
      </c>
      <c r="H11" t="str">
        <f>IF(I11=0,"",VLOOKUP(B11,計算!$D:$Q,14,0))</f>
        <v/>
      </c>
      <c r="I11">
        <f>VLOOKUP(B11,計算!$D:$N,11,0)</f>
        <v>0</v>
      </c>
      <c r="J11" t="str">
        <f>IF(I11=0,"",VLOOKUP(B11,計算!$D:$N,5,0))</f>
        <v/>
      </c>
      <c r="K11" t="str">
        <f>IF(I11=0,"",VLOOKUP(B11,計算!$D:$F,3,0))</f>
        <v/>
      </c>
      <c r="L11" t="str">
        <f>IF(I11=0,"",VLOOKUP(B11,計算!$D:$J,7,0))</f>
        <v/>
      </c>
      <c r="M11" t="str">
        <f t="shared" si="3"/>
        <v/>
      </c>
      <c r="N11" t="str">
        <f t="shared" si="4"/>
        <v/>
      </c>
      <c r="O11" t="str">
        <f t="shared" si="5"/>
        <v/>
      </c>
      <c r="P11" s="3" t="s">
        <v>152</v>
      </c>
      <c r="Q11" t="str">
        <f>IF(I11=0,"",VLOOKUP(B11,計算!$D:$Q,14,0))</f>
        <v/>
      </c>
      <c r="R11" t="str">
        <f>IF(I11=0,"",VLOOKUP(B11,計算!$D:$N,6,0))</f>
        <v/>
      </c>
      <c r="S11" t="str">
        <f>IF(I11=0,"",VLOOKUP(B11,計算!$D:$G,4,0))</f>
        <v/>
      </c>
    </row>
    <row r="12" spans="1:19" x14ac:dyDescent="0.45">
      <c r="A12" s="3" t="s">
        <v>153</v>
      </c>
      <c r="B12">
        <f>計算!P25</f>
        <v>20</v>
      </c>
      <c r="C12" t="str">
        <f>IF(I12=0,"",VLOOKUP(B12,計算!$D:$F,2,0))</f>
        <v/>
      </c>
      <c r="D12" t="str">
        <f t="shared" si="0"/>
        <v/>
      </c>
      <c r="E12" t="str">
        <f t="shared" si="1"/>
        <v/>
      </c>
      <c r="F12" t="str">
        <f t="shared" si="2"/>
        <v/>
      </c>
      <c r="G12" s="3" t="s">
        <v>153</v>
      </c>
      <c r="H12" t="str">
        <f>IF(I12=0,"",VLOOKUP(B12,計算!$D:$Q,14,0))</f>
        <v/>
      </c>
      <c r="I12">
        <f>VLOOKUP(B12,計算!$D:$N,11,0)</f>
        <v>0</v>
      </c>
      <c r="J12" t="str">
        <f>IF(I12=0,"",VLOOKUP(B12,計算!$D:$N,5,0))</f>
        <v/>
      </c>
      <c r="K12" t="str">
        <f>IF(I12=0,"",VLOOKUP(B12,計算!$D:$F,3,0))</f>
        <v/>
      </c>
      <c r="L12" t="str">
        <f>IF(I12=0,"",VLOOKUP(B12,計算!$D:$J,7,0))</f>
        <v/>
      </c>
      <c r="M12" t="str">
        <f t="shared" si="3"/>
        <v/>
      </c>
      <c r="N12" t="str">
        <f t="shared" si="4"/>
        <v/>
      </c>
      <c r="O12" t="str">
        <f t="shared" si="5"/>
        <v/>
      </c>
      <c r="P12" s="3" t="s">
        <v>153</v>
      </c>
      <c r="Q12" t="str">
        <f>IF(I12=0,"",VLOOKUP(B12,計算!$D:$Q,14,0))</f>
        <v/>
      </c>
      <c r="R12" t="str">
        <f>IF(I12=0,"",VLOOKUP(B12,計算!$D:$N,6,0))</f>
        <v/>
      </c>
      <c r="S12" t="str">
        <f>IF(I12=0,"",VLOOKUP(B12,計算!$D:$G,4,0))</f>
        <v/>
      </c>
    </row>
    <row r="13" spans="1:19" x14ac:dyDescent="0.45">
      <c r="A13" s="3" t="s">
        <v>154</v>
      </c>
      <c r="B13">
        <f>計算!P27</f>
        <v>22</v>
      </c>
      <c r="C13" t="str">
        <f>IF(I13=0,"",VLOOKUP(B13,計算!$D:$F,2,0))</f>
        <v/>
      </c>
      <c r="D13" t="str">
        <f>IF(K13="","",ROUNDUP(K13,1))</f>
        <v/>
      </c>
      <c r="E13" t="str">
        <f t="shared" si="1"/>
        <v/>
      </c>
      <c r="F13" t="str">
        <f t="shared" si="2"/>
        <v/>
      </c>
      <c r="G13" s="3" t="s">
        <v>154</v>
      </c>
      <c r="H13" t="str">
        <f>IF(I13=0,"",VLOOKUP(B13,計算!$D:$Q,14,0))</f>
        <v/>
      </c>
      <c r="I13">
        <f>VLOOKUP(B13,計算!$D:$N,11,0)</f>
        <v>0</v>
      </c>
      <c r="J13" t="str">
        <f>IF(I13=0,"",VLOOKUP(B13,計算!$D:$N,5,0))</f>
        <v/>
      </c>
      <c r="K13" t="str">
        <f>IF(I13=0,"",VLOOKUP(B13,計算!$D:$F,3,0))</f>
        <v/>
      </c>
      <c r="L13" t="str">
        <f>IF(I13=0,"",VLOOKUP(B13,計算!$D:$J,7,0))</f>
        <v/>
      </c>
      <c r="M13" t="str">
        <f t="shared" si="3"/>
        <v/>
      </c>
      <c r="N13" t="str">
        <f t="shared" si="4"/>
        <v/>
      </c>
      <c r="O13" t="str">
        <f t="shared" si="5"/>
        <v/>
      </c>
      <c r="P13" s="3" t="s">
        <v>154</v>
      </c>
      <c r="Q13" t="str">
        <f>IF(I13=0,"",VLOOKUP(B13,計算!$D:$Q,14,0))</f>
        <v/>
      </c>
      <c r="R13" t="str">
        <f>IF(I13=0,"",VLOOKUP(B13,計算!$D:$N,6,0))</f>
        <v/>
      </c>
      <c r="S13" t="str">
        <f>IF(I13=0,"",VLOOKUP(B13,計算!$D:$G,4,0))</f>
        <v/>
      </c>
    </row>
    <row r="14" spans="1:19" ht="18.75" customHeight="1" x14ac:dyDescent="0.45">
      <c r="A14" s="3" t="s">
        <v>59</v>
      </c>
      <c r="B14">
        <f>計算!P29</f>
        <v>24</v>
      </c>
      <c r="C14" t="str">
        <f>IF(I14=0,"",VLOOKUP(B14,計算!$D:$F,2,0))</f>
        <v/>
      </c>
      <c r="D14" t="str">
        <f t="shared" si="0"/>
        <v/>
      </c>
      <c r="E14" t="str">
        <f t="shared" si="1"/>
        <v/>
      </c>
      <c r="F14" t="str">
        <f t="shared" si="2"/>
        <v/>
      </c>
      <c r="G14" s="3" t="s">
        <v>59</v>
      </c>
      <c r="H14" t="str">
        <f>IF(I14=0,"",VLOOKUP(B14,計算!$D:$Q,14,0))</f>
        <v/>
      </c>
      <c r="I14">
        <f>VLOOKUP(B14,計算!$D:$N,11,0)</f>
        <v>0</v>
      </c>
      <c r="J14" t="str">
        <f>IF(I14=0,"",VLOOKUP(B14,計算!$D:$N,5,0))</f>
        <v/>
      </c>
      <c r="K14" t="str">
        <f>IF(I14=0,"",VLOOKUP(B14,計算!$D:$F,3,0))</f>
        <v/>
      </c>
      <c r="L14" t="str">
        <f>IF(I14=0,"",VLOOKUP(B14,計算!$D:$J,7,0))</f>
        <v/>
      </c>
      <c r="M14" t="str">
        <f t="shared" si="3"/>
        <v/>
      </c>
      <c r="N14" t="str">
        <f t="shared" si="4"/>
        <v/>
      </c>
      <c r="O14" t="str">
        <f t="shared" si="5"/>
        <v/>
      </c>
      <c r="P14" s="3" t="s">
        <v>59</v>
      </c>
      <c r="Q14" t="str">
        <f>IF(I14=0,"",VLOOKUP(B14,計算!$D:$Q,14,0))</f>
        <v/>
      </c>
      <c r="R14" t="str">
        <f>IF(I14=0,"",VLOOKUP(B14,計算!$D:$N,6,0))</f>
        <v/>
      </c>
      <c r="S14" t="str">
        <f>IF(I14=0,"",VLOOKUP(B14,計算!$D:$G,4,0))</f>
        <v/>
      </c>
    </row>
    <row r="15" spans="1:19" x14ac:dyDescent="0.45">
      <c r="A15" s="3" t="s">
        <v>155</v>
      </c>
      <c r="B15">
        <f>計算!P31</f>
        <v>26</v>
      </c>
      <c r="C15" t="str">
        <f>IF(I15=0,"",VLOOKUP(B15,計算!$D:$F,2,0))</f>
        <v/>
      </c>
      <c r="D15" t="str">
        <f t="shared" si="0"/>
        <v/>
      </c>
      <c r="E15" t="str">
        <f t="shared" si="1"/>
        <v/>
      </c>
      <c r="F15" t="str">
        <f t="shared" si="2"/>
        <v/>
      </c>
      <c r="G15" s="3" t="s">
        <v>156</v>
      </c>
      <c r="H15" t="str">
        <f>IF(I15=0,"",VLOOKUP(B15,計算!$D:$Q,14,0))</f>
        <v/>
      </c>
      <c r="I15">
        <f>VLOOKUP(B15,計算!$D:$N,11,0)</f>
        <v>0</v>
      </c>
      <c r="J15" t="str">
        <f>IF(I15=0,"",VLOOKUP(B15,計算!$D:$N,5,0))</f>
        <v/>
      </c>
      <c r="K15" t="str">
        <f>IF(I15=0,"",VLOOKUP(B15,計算!$D:$F,3,0))</f>
        <v/>
      </c>
      <c r="L15" t="str">
        <f>IF(I15=0,"",VLOOKUP(B15,計算!$D:$J,7,0))</f>
        <v/>
      </c>
      <c r="M15" t="str">
        <f t="shared" si="3"/>
        <v/>
      </c>
      <c r="N15" t="str">
        <f t="shared" si="4"/>
        <v/>
      </c>
      <c r="O15" t="str">
        <f t="shared" si="5"/>
        <v/>
      </c>
      <c r="P15" s="3" t="s">
        <v>156</v>
      </c>
      <c r="Q15" t="str">
        <f>IF(I15=0,"",VLOOKUP(B15,計算!$D:$Q,14,0))</f>
        <v/>
      </c>
      <c r="R15" t="str">
        <f>IF(I15=0,"",VLOOKUP(B15,計算!$D:$N,6,0))</f>
        <v/>
      </c>
      <c r="S15" t="str">
        <f>IF(I15=0,"",VLOOKUP(B15,計算!$D:$G,4,0))</f>
        <v/>
      </c>
    </row>
    <row r="16" spans="1:19" x14ac:dyDescent="0.45">
      <c r="A16" s="64" t="s">
        <v>157</v>
      </c>
      <c r="B16">
        <f>計算!P34</f>
        <v>29</v>
      </c>
      <c r="C16" t="str">
        <f>IF(I16=0,"",VLOOKUP(B16,計算!$D:$F,2,0))</f>
        <v/>
      </c>
      <c r="D16" t="str">
        <f t="shared" si="0"/>
        <v/>
      </c>
      <c r="E16" t="str">
        <f>IF(I16=0,"",IF(I16=1,"できない","支援でできる"))</f>
        <v/>
      </c>
      <c r="F16" t="str">
        <f t="shared" si="2"/>
        <v/>
      </c>
      <c r="G16" s="3" t="s">
        <v>158</v>
      </c>
      <c r="H16" t="str">
        <f>IF(I16=0,"",VLOOKUP(B16,計算!$D:$Q,14,0))</f>
        <v/>
      </c>
      <c r="I16">
        <f>VLOOKUP(B16,計算!$D:$N,11,0)</f>
        <v>0</v>
      </c>
      <c r="J16" t="str">
        <f>IF(I16=0,"",VLOOKUP(B16,計算!$D:$N,5,0))</f>
        <v/>
      </c>
      <c r="K16" t="str">
        <f>IF(I16=0,"",VLOOKUP(B16,計算!$D:$F,3,0))</f>
        <v/>
      </c>
      <c r="L16" t="str">
        <f>IF(I16=0,"",VLOOKUP(B16,計算!$D:$J,7,0))</f>
        <v/>
      </c>
      <c r="M16" t="str">
        <f t="shared" si="3"/>
        <v/>
      </c>
      <c r="N16" t="str">
        <f t="shared" si="4"/>
        <v/>
      </c>
      <c r="O16" t="str">
        <f t="shared" si="5"/>
        <v/>
      </c>
      <c r="P16" s="3" t="s">
        <v>158</v>
      </c>
      <c r="Q16" t="str">
        <f>IF(I16=0,"",VLOOKUP(B16,計算!$D:$Q,14,0))</f>
        <v/>
      </c>
      <c r="R16" t="str">
        <f>IF(I16=0,"",VLOOKUP(B16,計算!$D:$N,6,0))</f>
        <v/>
      </c>
      <c r="S16" t="str">
        <f>IF(I16=0,"",VLOOKUP(B16,計算!$D:$G,4,0))</f>
        <v/>
      </c>
    </row>
    <row r="17" spans="1:19" x14ac:dyDescent="0.45">
      <c r="A17" s="64"/>
      <c r="B17">
        <f>計算!P35</f>
        <v>30</v>
      </c>
      <c r="C17" t="str">
        <f>IF(I17=0,"",VLOOKUP(B17,計算!$D:$F,2,0))</f>
        <v/>
      </c>
      <c r="D17" t="str">
        <f t="shared" si="0"/>
        <v/>
      </c>
      <c r="E17" t="str">
        <f t="shared" si="1"/>
        <v/>
      </c>
      <c r="F17" t="str">
        <f t="shared" si="2"/>
        <v/>
      </c>
      <c r="G17" s="3" t="s">
        <v>159</v>
      </c>
      <c r="H17" t="str">
        <f>IF(I17=0,"",VLOOKUP(B17,計算!$D:$Q,14,0))</f>
        <v/>
      </c>
      <c r="I17">
        <f>VLOOKUP(B17,計算!$D:$N,11,0)</f>
        <v>0</v>
      </c>
      <c r="J17" t="str">
        <f>IF(I17=0,"",VLOOKUP(B17,計算!$D:$N,5,0))</f>
        <v/>
      </c>
      <c r="K17" t="str">
        <f>IF(I17=0,"",VLOOKUP(B17,計算!$D:$F,3,0))</f>
        <v/>
      </c>
      <c r="L17" t="str">
        <f>IF(I17=0,"",VLOOKUP(B17,計算!$D:$J,7,0))</f>
        <v/>
      </c>
      <c r="M17" t="str">
        <f t="shared" si="3"/>
        <v/>
      </c>
      <c r="N17" t="str">
        <f t="shared" si="4"/>
        <v/>
      </c>
      <c r="O17" t="str">
        <f t="shared" si="5"/>
        <v/>
      </c>
      <c r="P17" s="3" t="s">
        <v>159</v>
      </c>
      <c r="Q17" t="str">
        <f>IF(I17=0,"",VLOOKUP(B17,計算!$D:$Q,14,0))</f>
        <v/>
      </c>
      <c r="R17" t="str">
        <f>IF(I17=0,"",VLOOKUP(B17,計算!$D:$N,6,0))</f>
        <v/>
      </c>
      <c r="S17" t="str">
        <f>IF(I17=0,"",VLOOKUP(B17,計算!$D:$G,4,0))</f>
        <v/>
      </c>
    </row>
    <row r="18" spans="1:19" x14ac:dyDescent="0.45">
      <c r="A18" s="64"/>
      <c r="B18">
        <f>計算!P36</f>
        <v>31</v>
      </c>
      <c r="C18" t="str">
        <f>IF(I18=0,"",VLOOKUP(B18,計算!$D:$F,2,0))</f>
        <v/>
      </c>
      <c r="D18" t="str">
        <f t="shared" si="0"/>
        <v/>
      </c>
      <c r="E18" t="str">
        <f t="shared" si="1"/>
        <v/>
      </c>
      <c r="F18" t="str">
        <f t="shared" si="2"/>
        <v/>
      </c>
      <c r="G18" s="3" t="s">
        <v>160</v>
      </c>
      <c r="H18" t="str">
        <f>IF(I18=0,"",VLOOKUP(B18,計算!$D:$Q,14,0))</f>
        <v/>
      </c>
      <c r="I18">
        <f>VLOOKUP(B18,計算!$D:$N,11,0)</f>
        <v>0</v>
      </c>
      <c r="J18" t="str">
        <f>IF(I18=0,"",VLOOKUP(B18,計算!$D:$N,5,0))</f>
        <v/>
      </c>
      <c r="K18" t="str">
        <f>IF(I18=0,"",VLOOKUP(B18,計算!$D:$F,3,0))</f>
        <v/>
      </c>
      <c r="L18" t="str">
        <f>IF(I18=0,"",VLOOKUP(B18,計算!$D:$J,7,0))</f>
        <v/>
      </c>
      <c r="M18" t="str">
        <f t="shared" si="3"/>
        <v/>
      </c>
      <c r="N18" t="str">
        <f t="shared" si="4"/>
        <v/>
      </c>
      <c r="O18" t="str">
        <f t="shared" si="5"/>
        <v/>
      </c>
      <c r="P18" s="3" t="s">
        <v>160</v>
      </c>
      <c r="Q18" t="str">
        <f>IF(I18=0,"",VLOOKUP(B18,計算!$D:$Q,14,0))</f>
        <v/>
      </c>
      <c r="R18" t="str">
        <f>IF(I18=0,"",VLOOKUP(B18,計算!$D:$N,6,0))</f>
        <v/>
      </c>
      <c r="S18" t="str">
        <f>IF(I18=0,"",VLOOKUP(B18,計算!$D:$G,4,0))</f>
        <v/>
      </c>
    </row>
    <row r="19" spans="1:19" x14ac:dyDescent="0.45">
      <c r="A19" s="64" t="s">
        <v>161</v>
      </c>
      <c r="B19">
        <f>計算!P37</f>
        <v>32</v>
      </c>
      <c r="C19" t="str">
        <f>IF(I19=0,"",VLOOKUP(B19,計算!$D:$F,2,0))</f>
        <v/>
      </c>
      <c r="D19" t="str">
        <f t="shared" si="0"/>
        <v/>
      </c>
      <c r="E19" t="str">
        <f t="shared" si="1"/>
        <v/>
      </c>
      <c r="F19" t="str">
        <f t="shared" si="2"/>
        <v/>
      </c>
      <c r="G19" s="3" t="s">
        <v>162</v>
      </c>
      <c r="H19" t="str">
        <f>IF(I19=0,"",VLOOKUP(B19,計算!$D:$Q,14,0))</f>
        <v/>
      </c>
      <c r="I19">
        <f>VLOOKUP(B19,計算!$D:$N,11,0)</f>
        <v>0</v>
      </c>
      <c r="J19" t="str">
        <f>IF(I19=0,"",VLOOKUP(B19,計算!$D:$N,5,0))</f>
        <v/>
      </c>
      <c r="K19" t="str">
        <f>IF(I19=0,"",VLOOKUP(B19,計算!$D:$F,3,0))</f>
        <v/>
      </c>
      <c r="L19" t="str">
        <f>IF(I19=0,"",VLOOKUP(B19,計算!$D:$J,7,0))</f>
        <v/>
      </c>
      <c r="M19" t="str">
        <f t="shared" si="3"/>
        <v/>
      </c>
      <c r="N19" t="str">
        <f t="shared" si="4"/>
        <v/>
      </c>
      <c r="O19" t="str">
        <f t="shared" si="5"/>
        <v/>
      </c>
      <c r="P19" s="3" t="s">
        <v>162</v>
      </c>
      <c r="Q19" t="str">
        <f>IF(I19=0,"",VLOOKUP(B19,計算!$D:$Q,14,0))</f>
        <v/>
      </c>
      <c r="R19" t="str">
        <f>IF(I19=0,"",VLOOKUP(B19,計算!$D:$N,6,0))</f>
        <v/>
      </c>
      <c r="S19" t="str">
        <f>IF(I19=0,"",VLOOKUP(B19,計算!$D:$G,4,0))</f>
        <v/>
      </c>
    </row>
    <row r="20" spans="1:19" x14ac:dyDescent="0.45">
      <c r="A20" s="64"/>
      <c r="B20">
        <f>計算!P40</f>
        <v>35</v>
      </c>
      <c r="C20" t="str">
        <f>IF(I20=0,"",VLOOKUP(B20,計算!$D:$F,2,0))</f>
        <v/>
      </c>
      <c r="D20" t="str">
        <f t="shared" si="0"/>
        <v/>
      </c>
      <c r="E20" t="str">
        <f t="shared" si="1"/>
        <v/>
      </c>
      <c r="F20" t="str">
        <f t="shared" si="2"/>
        <v/>
      </c>
      <c r="G20" s="3" t="s">
        <v>163</v>
      </c>
      <c r="H20" t="str">
        <f>IF(I20=0,"",VLOOKUP(B20,計算!$D:$Q,14,0))</f>
        <v/>
      </c>
      <c r="I20">
        <f>VLOOKUP(B20,計算!$D:$N,11,0)</f>
        <v>0</v>
      </c>
      <c r="J20" t="str">
        <f>IF(I20=0,"",VLOOKUP(B20,計算!$D:$N,5,0))</f>
        <v/>
      </c>
      <c r="K20" t="str">
        <f>IF(I20=0,"",VLOOKUP(B20,計算!$D:$F,3,0))</f>
        <v/>
      </c>
      <c r="L20" t="str">
        <f>IF(I20=0,"",VLOOKUP(B20,計算!$D:$J,7,0))</f>
        <v/>
      </c>
      <c r="M20" t="str">
        <f t="shared" si="3"/>
        <v/>
      </c>
      <c r="N20" t="str">
        <f t="shared" si="4"/>
        <v/>
      </c>
      <c r="O20" t="str">
        <f t="shared" si="5"/>
        <v/>
      </c>
      <c r="P20" s="3" t="s">
        <v>163</v>
      </c>
      <c r="Q20" t="str">
        <f>IF(I20=0,"",VLOOKUP(B20,計算!$D:$Q,14,0))</f>
        <v/>
      </c>
      <c r="R20" t="str">
        <f>IF(I20=0,"",VLOOKUP(B20,計算!$D:$N,6,0))</f>
        <v/>
      </c>
      <c r="S20" t="str">
        <f>IF(I20=0,"",VLOOKUP(B20,計算!$D:$G,4,0))</f>
        <v/>
      </c>
    </row>
    <row r="21" spans="1:19" x14ac:dyDescent="0.45">
      <c r="A21" s="64"/>
      <c r="B21">
        <f>計算!P43</f>
        <v>38</v>
      </c>
      <c r="C21" t="str">
        <f>IF(I21=0,"",VLOOKUP(B21,計算!$D:$F,2,0))</f>
        <v/>
      </c>
      <c r="D21" t="str">
        <f t="shared" si="0"/>
        <v/>
      </c>
      <c r="E21" t="str">
        <f t="shared" si="1"/>
        <v/>
      </c>
      <c r="F21" t="str">
        <f t="shared" si="2"/>
        <v/>
      </c>
      <c r="G21" s="3" t="s">
        <v>164</v>
      </c>
      <c r="H21" t="str">
        <f>IF(I21=0,"",VLOOKUP(B21,計算!$D:$Q,14,0))</f>
        <v/>
      </c>
      <c r="I21">
        <f>VLOOKUP(B21,計算!$D:$N,11,0)</f>
        <v>0</v>
      </c>
      <c r="J21" t="str">
        <f>IF(I21=0,"",VLOOKUP(B21,計算!$D:$N,5,0))</f>
        <v/>
      </c>
      <c r="K21" t="str">
        <f>IF(I21=0,"",VLOOKUP(B21,計算!$D:$F,3,0))</f>
        <v/>
      </c>
      <c r="L21" t="str">
        <f>IF(I21=0,"",VLOOKUP(B21,計算!$D:$J,7,0))</f>
        <v/>
      </c>
      <c r="M21" t="str">
        <f t="shared" si="3"/>
        <v/>
      </c>
      <c r="N21" t="str">
        <f t="shared" si="4"/>
        <v/>
      </c>
      <c r="O21" t="str">
        <f t="shared" si="5"/>
        <v/>
      </c>
      <c r="P21" s="3" t="s">
        <v>164</v>
      </c>
      <c r="Q21" t="str">
        <f>IF(I21=0,"",VLOOKUP(B21,計算!$D:$Q,14,0))</f>
        <v/>
      </c>
      <c r="R21" t="str">
        <f>IF(I21=0,"",VLOOKUP(B21,計算!$D:$N,6,0))</f>
        <v/>
      </c>
      <c r="S21" t="str">
        <f>IF(I21=0,"",VLOOKUP(B21,計算!$D:$G,4,0))</f>
        <v/>
      </c>
    </row>
    <row r="22" spans="1:19" x14ac:dyDescent="0.45">
      <c r="A22" s="64"/>
      <c r="B22">
        <f>計算!P44</f>
        <v>39</v>
      </c>
      <c r="C22" t="str">
        <f>IF(I22=0,"",VLOOKUP(B22,計算!$D:$F,2,0))</f>
        <v/>
      </c>
      <c r="D22" t="str">
        <f t="shared" si="0"/>
        <v/>
      </c>
      <c r="E22" t="str">
        <f t="shared" si="1"/>
        <v/>
      </c>
      <c r="F22" t="str">
        <f t="shared" si="2"/>
        <v/>
      </c>
      <c r="G22" s="3" t="s">
        <v>165</v>
      </c>
      <c r="H22" t="str">
        <f>IF(I22=0,"",VLOOKUP(B22,計算!$D:$Q,14,0))</f>
        <v/>
      </c>
      <c r="I22">
        <f>VLOOKUP(B22,計算!$D:$N,11,0)</f>
        <v>0</v>
      </c>
      <c r="J22" t="str">
        <f>IF(I22=0,"",VLOOKUP(B22,計算!$D:$N,5,0))</f>
        <v/>
      </c>
      <c r="K22" t="str">
        <f>IF(I22=0,"",VLOOKUP(B22,計算!$D:$F,3,0))</f>
        <v/>
      </c>
      <c r="L22" t="str">
        <f>IF(I22=0,"",VLOOKUP(B22,計算!$D:$J,7,0))</f>
        <v/>
      </c>
      <c r="M22" t="str">
        <f t="shared" si="3"/>
        <v/>
      </c>
      <c r="N22" t="str">
        <f t="shared" si="4"/>
        <v/>
      </c>
      <c r="O22" t="str">
        <f t="shared" si="5"/>
        <v/>
      </c>
      <c r="P22" s="3" t="s">
        <v>165</v>
      </c>
      <c r="Q22" t="str">
        <f>IF(I22=0,"",VLOOKUP(B22,計算!$D:$Q,14,0))</f>
        <v/>
      </c>
      <c r="R22" t="str">
        <f>IF(I22=0,"",VLOOKUP(B22,計算!$D:$N,6,0))</f>
        <v/>
      </c>
      <c r="S22" t="str">
        <f>IF(I22=0,"",VLOOKUP(B22,計算!$D:$G,4,0))</f>
        <v/>
      </c>
    </row>
    <row r="23" spans="1:19" x14ac:dyDescent="0.45">
      <c r="A23" s="64"/>
      <c r="B23">
        <f>計算!P45</f>
        <v>40</v>
      </c>
      <c r="C23" t="str">
        <f>IF(I23=0,"",VLOOKUP(B23,計算!$D:$F,2,0))</f>
        <v/>
      </c>
      <c r="D23" t="str">
        <f>IF(K23="","",ROUNDUP(K23,1))</f>
        <v/>
      </c>
      <c r="E23" t="str">
        <f>IF(I23=0,"",IF(I23=1,"できない","支援でできる"))</f>
        <v/>
      </c>
      <c r="F23" t="str">
        <f t="shared" si="2"/>
        <v/>
      </c>
      <c r="G23" s="3" t="s">
        <v>166</v>
      </c>
      <c r="H23" t="str">
        <f>IF(I23=0,"",VLOOKUP(B23,計算!$D:$Q,14,0))</f>
        <v/>
      </c>
      <c r="I23">
        <f>VLOOKUP(B23,計算!$D:$N,11,0)</f>
        <v>0</v>
      </c>
      <c r="J23" t="str">
        <f>IF(I23=0,"",VLOOKUP(B23,計算!$D:$N,5,0))</f>
        <v/>
      </c>
      <c r="K23" t="str">
        <f>IF(I23=0,"",VLOOKUP(B23,計算!$D:$F,3,0))</f>
        <v/>
      </c>
      <c r="L23" t="str">
        <f>IF(I23=0,"",VLOOKUP(B23,計算!$D:$J,7,0))</f>
        <v/>
      </c>
      <c r="M23" t="str">
        <f t="shared" si="3"/>
        <v/>
      </c>
      <c r="N23" t="str">
        <f t="shared" si="4"/>
        <v/>
      </c>
      <c r="O23" t="str">
        <f t="shared" si="5"/>
        <v/>
      </c>
      <c r="P23" s="3" t="s">
        <v>166</v>
      </c>
      <c r="Q23" t="str">
        <f>IF(I23=0,"",VLOOKUP(B23,計算!$D:$Q,14,0))</f>
        <v/>
      </c>
      <c r="R23" t="str">
        <f>IF(I23=0,"",VLOOKUP(B23,計算!$D:$N,6,0))</f>
        <v/>
      </c>
      <c r="S23" t="str">
        <f>IF(I23=0,"",VLOOKUP(B23,計算!$D:$G,4,0))</f>
        <v/>
      </c>
    </row>
    <row r="24" spans="1:19" x14ac:dyDescent="0.45">
      <c r="A24" s="36" t="s">
        <v>167</v>
      </c>
      <c r="B24">
        <f>計算!P47</f>
        <v>42</v>
      </c>
      <c r="C24" t="str">
        <f>IF(I24=0,"",VLOOKUP(B24,計算!$D:$F,2,0))</f>
        <v/>
      </c>
      <c r="D24" t="str">
        <f t="shared" ref="D24:D38" si="6">IF(K24="","",ROUNDUP(K24,1))</f>
        <v/>
      </c>
      <c r="E24" t="str">
        <f t="shared" ref="E24:E39" si="7">IF(I24=0,"",IF(I24=1,"できない","支援でできる"))</f>
        <v/>
      </c>
      <c r="G24" s="3" t="s">
        <v>51</v>
      </c>
      <c r="H24" t="str">
        <f>IF(I24=0,"",VLOOKUP(B24,計算!$D:$Q,14,0))</f>
        <v/>
      </c>
      <c r="I24">
        <f>VLOOKUP(B24,計算!$D:$N,11,0)</f>
        <v>0</v>
      </c>
      <c r="J24" t="str">
        <f>IF(I24=0,"",VLOOKUP(B24,計算!$D:$N,5,0))</f>
        <v/>
      </c>
      <c r="K24" t="str">
        <f>IF(I24=0,"",VLOOKUP(B24,計算!$D:$F,3,0))</f>
        <v/>
      </c>
      <c r="L24" t="str">
        <f>IF(I24=0,"",VLOOKUP(B24,計算!$D:$J,7,0))</f>
        <v/>
      </c>
      <c r="M24" t="str">
        <f t="shared" si="3"/>
        <v/>
      </c>
      <c r="N24" t="str">
        <f t="shared" si="4"/>
        <v/>
      </c>
      <c r="O24" t="str">
        <f t="shared" si="5"/>
        <v/>
      </c>
      <c r="P24" s="3" t="s">
        <v>51</v>
      </c>
      <c r="Q24" t="str">
        <f>IF(I24=0,"",VLOOKUP(B24,計算!$D:$Q,14,0))</f>
        <v/>
      </c>
      <c r="R24" t="str">
        <f>IF(I24=0,"",VLOOKUP(B24,計算!$D:$N,6,0))</f>
        <v/>
      </c>
      <c r="S24" t="str">
        <f>IF(I24=0,"",VLOOKUP(B24,計算!$D:$G,4,0))</f>
        <v/>
      </c>
    </row>
    <row r="25" spans="1:19" x14ac:dyDescent="0.45">
      <c r="A25" s="36" t="s">
        <v>168</v>
      </c>
      <c r="B25">
        <f>計算!P49</f>
        <v>44</v>
      </c>
      <c r="C25" t="str">
        <f>IF(I25=0,"",VLOOKUP(B25,計算!$D:$F,2,0))</f>
        <v/>
      </c>
      <c r="D25" t="str">
        <f t="shared" si="6"/>
        <v/>
      </c>
      <c r="E25" t="str">
        <f t="shared" si="7"/>
        <v/>
      </c>
      <c r="G25" s="3" t="s">
        <v>168</v>
      </c>
      <c r="H25" t="str">
        <f>IF(I25=0,"",VLOOKUP(B25,計算!$D:$Q,14,0))</f>
        <v/>
      </c>
      <c r="I25">
        <f>VLOOKUP(B25,計算!$D:$N,11,0)</f>
        <v>0</v>
      </c>
      <c r="J25" t="str">
        <f>IF(I25=0,"",VLOOKUP(B25,計算!$D:$N,5,0))</f>
        <v/>
      </c>
      <c r="K25" t="str">
        <f>IF(I25=0,"",VLOOKUP(B25,計算!$D:$F,3,0))</f>
        <v/>
      </c>
      <c r="L25" t="str">
        <f>IF(I25=0,"",VLOOKUP(B25,計算!$D:$J,7,0))</f>
        <v/>
      </c>
      <c r="M25" t="str">
        <f t="shared" si="3"/>
        <v/>
      </c>
      <c r="N25" t="str">
        <f t="shared" si="4"/>
        <v/>
      </c>
      <c r="O25" t="str">
        <f t="shared" si="5"/>
        <v/>
      </c>
      <c r="P25" s="3" t="s">
        <v>168</v>
      </c>
      <c r="Q25" t="str">
        <f>IF(I25=0,"",VLOOKUP(B25,計算!$D:$Q,14,0))</f>
        <v/>
      </c>
      <c r="R25" t="str">
        <f>IF(I25=0,"",VLOOKUP(B25,計算!$D:$N,6,0))</f>
        <v/>
      </c>
      <c r="S25" t="str">
        <f>IF(I25=0,"",VLOOKUP(B25,計算!$D:$G,4,0))</f>
        <v/>
      </c>
    </row>
    <row r="26" spans="1:19" x14ac:dyDescent="0.45">
      <c r="A26" s="64" t="s">
        <v>169</v>
      </c>
      <c r="B26">
        <f>計算!P50</f>
        <v>45</v>
      </c>
      <c r="C26" t="str">
        <f>IF(I26=0,"",VLOOKUP(B26,計算!$D:$F,2,0))</f>
        <v/>
      </c>
      <c r="D26" t="str">
        <f t="shared" si="6"/>
        <v/>
      </c>
      <c r="E26" t="str">
        <f t="shared" si="7"/>
        <v/>
      </c>
      <c r="G26" s="3" t="s">
        <v>170</v>
      </c>
      <c r="H26" t="str">
        <f>IF(I26=0,"",VLOOKUP(B26,計算!$D:$Q,14,0))</f>
        <v/>
      </c>
      <c r="I26">
        <f>VLOOKUP(B26,計算!$D:$N,11,0)</f>
        <v>0</v>
      </c>
      <c r="J26" t="str">
        <f>IF(I26=0,"",VLOOKUP(B26,計算!$D:$N,5,0))</f>
        <v/>
      </c>
      <c r="K26" t="str">
        <f>IF(I26=0,"",VLOOKUP(B26,計算!$D:$F,3,0))</f>
        <v/>
      </c>
      <c r="L26" t="str">
        <f>IF(I26=0,"",VLOOKUP(B26,計算!$D:$J,7,0))</f>
        <v/>
      </c>
      <c r="M26" t="str">
        <f t="shared" si="3"/>
        <v/>
      </c>
      <c r="N26" t="str">
        <f t="shared" si="4"/>
        <v/>
      </c>
      <c r="O26" t="str">
        <f t="shared" si="5"/>
        <v/>
      </c>
      <c r="P26" s="3" t="s">
        <v>170</v>
      </c>
      <c r="Q26" t="str">
        <f>IF(I26=0,"",VLOOKUP(B26,計算!$D:$Q,14,0))</f>
        <v/>
      </c>
      <c r="R26" t="str">
        <f>IF(I26=0,"",VLOOKUP(B26,計算!$D:$N,6,0))</f>
        <v/>
      </c>
      <c r="S26" t="str">
        <f>IF(I26=0,"",VLOOKUP(B26,計算!$D:$G,4,0))</f>
        <v/>
      </c>
    </row>
    <row r="27" spans="1:19" x14ac:dyDescent="0.45">
      <c r="A27" s="64"/>
      <c r="B27">
        <f>計算!P53</f>
        <v>48</v>
      </c>
      <c r="C27" t="str">
        <f>IF(I27=0,"",VLOOKUP(B27,計算!$D:$F,2,0))</f>
        <v/>
      </c>
      <c r="D27" t="str">
        <f t="shared" si="6"/>
        <v/>
      </c>
      <c r="E27" t="str">
        <f t="shared" si="7"/>
        <v/>
      </c>
      <c r="G27" s="3" t="s">
        <v>169</v>
      </c>
      <c r="H27" t="str">
        <f>IF(I27=0,"",VLOOKUP(B27,計算!$D:$Q,14,0))</f>
        <v/>
      </c>
      <c r="I27">
        <f>VLOOKUP(B27,計算!$D:$N,11,0)</f>
        <v>0</v>
      </c>
      <c r="J27" t="str">
        <f>IF(I27=0,"",VLOOKUP(B27,計算!$D:$N,5,0))</f>
        <v/>
      </c>
      <c r="K27" t="str">
        <f>IF(I27=0,"",VLOOKUP(B27,計算!$D:$F,3,0))</f>
        <v/>
      </c>
      <c r="L27" t="str">
        <f>IF(I27=0,"",VLOOKUP(B27,計算!$D:$J,7,0))</f>
        <v/>
      </c>
      <c r="M27" t="str">
        <f t="shared" si="3"/>
        <v/>
      </c>
      <c r="N27" t="str">
        <f t="shared" si="4"/>
        <v/>
      </c>
      <c r="O27" t="str">
        <f t="shared" si="5"/>
        <v/>
      </c>
      <c r="P27" s="3" t="s">
        <v>169</v>
      </c>
      <c r="Q27" t="str">
        <f>IF(I27=0,"",VLOOKUP(B27,計算!$D:$Q,14,0))</f>
        <v/>
      </c>
      <c r="R27" t="str">
        <f>IF(I27=0,"",VLOOKUP(B27,計算!$D:$N,6,0))</f>
        <v/>
      </c>
      <c r="S27" t="str">
        <f>IF(I27=0,"",VLOOKUP(B27,計算!$D:$G,4,0))</f>
        <v/>
      </c>
    </row>
    <row r="28" spans="1:19" x14ac:dyDescent="0.45">
      <c r="A28" s="64"/>
      <c r="B28">
        <f>計算!P56</f>
        <v>51</v>
      </c>
      <c r="C28" t="str">
        <f>IF(I28=0,"",VLOOKUP(B28,計算!$D:$F,2,0))</f>
        <v/>
      </c>
      <c r="D28" t="str">
        <f t="shared" si="6"/>
        <v/>
      </c>
      <c r="E28" t="str">
        <f t="shared" si="7"/>
        <v/>
      </c>
      <c r="G28" s="3" t="s">
        <v>171</v>
      </c>
      <c r="H28" t="str">
        <f>IF(I28=0,"",VLOOKUP(B28,計算!$D:$Q,14,0))</f>
        <v/>
      </c>
      <c r="I28">
        <f>VLOOKUP(B28,計算!$D:$N,11,0)</f>
        <v>0</v>
      </c>
      <c r="J28" t="str">
        <f>IF(I28=0,"",VLOOKUP(B28,計算!$D:$N,5,0))</f>
        <v/>
      </c>
      <c r="K28" t="str">
        <f>IF(I28=0,"",VLOOKUP(B28,計算!$D:$F,3,0))</f>
        <v/>
      </c>
      <c r="L28" t="str">
        <f>IF(I28=0,"",VLOOKUP(B28,計算!$D:$J,7,0))</f>
        <v/>
      </c>
      <c r="M28" t="str">
        <f t="shared" si="3"/>
        <v/>
      </c>
      <c r="N28" t="str">
        <f t="shared" si="4"/>
        <v/>
      </c>
      <c r="O28" t="str">
        <f t="shared" si="5"/>
        <v/>
      </c>
      <c r="P28" s="3" t="s">
        <v>171</v>
      </c>
      <c r="Q28" t="str">
        <f>IF(I28=0,"",VLOOKUP(B28,計算!$D:$Q,14,0))</f>
        <v/>
      </c>
      <c r="R28" t="str">
        <f>IF(I28=0,"",VLOOKUP(B28,計算!$D:$N,6,0))</f>
        <v/>
      </c>
      <c r="S28" t="str">
        <f>IF(I28=0,"",VLOOKUP(B28,計算!$D:$G,4,0))</f>
        <v/>
      </c>
    </row>
    <row r="29" spans="1:19" x14ac:dyDescent="0.45">
      <c r="A29" t="s">
        <v>172</v>
      </c>
      <c r="B29">
        <f>計算!P59</f>
        <v>54</v>
      </c>
      <c r="C29" t="str">
        <f>IF(I29=0,"",VLOOKUP(B29,計算!$D:$F,2,0))</f>
        <v/>
      </c>
      <c r="D29" t="str">
        <f t="shared" si="6"/>
        <v/>
      </c>
      <c r="E29" t="str">
        <f t="shared" si="7"/>
        <v/>
      </c>
      <c r="G29" s="3" t="s">
        <v>172</v>
      </c>
      <c r="H29" t="str">
        <f>IF(I29=0,"",VLOOKUP(B29,計算!$D:$Q,14,0))</f>
        <v/>
      </c>
      <c r="I29">
        <f>VLOOKUP(B29,計算!$D:$N,11,0)</f>
        <v>0</v>
      </c>
      <c r="J29" t="str">
        <f>IF(I29=0,"",VLOOKUP(B29,計算!$D:$N,5,0))</f>
        <v/>
      </c>
      <c r="K29" t="str">
        <f>IF(I29=0,"",VLOOKUP(B29,計算!$D:$F,3,0))</f>
        <v/>
      </c>
      <c r="L29" t="str">
        <f>IF(I29=0,"",VLOOKUP(B29,計算!$D:$J,7,0))</f>
        <v/>
      </c>
      <c r="M29" t="str">
        <f t="shared" si="3"/>
        <v/>
      </c>
      <c r="N29" t="str">
        <f t="shared" si="4"/>
        <v/>
      </c>
      <c r="O29" t="str">
        <f t="shared" si="5"/>
        <v/>
      </c>
      <c r="P29" s="3" t="s">
        <v>172</v>
      </c>
      <c r="Q29" t="str">
        <f>IF(I29=0,"",VLOOKUP(B29,計算!$D:$Q,14,0))</f>
        <v/>
      </c>
      <c r="R29" t="str">
        <f>IF(I29=0,"",VLOOKUP(B29,計算!$D:$N,6,0))</f>
        <v/>
      </c>
      <c r="S29" t="str">
        <f>IF(I29=0,"",VLOOKUP(B29,計算!$D:$G,4,0))</f>
        <v/>
      </c>
    </row>
    <row r="30" spans="1:19" x14ac:dyDescent="0.45">
      <c r="A30" s="64" t="s">
        <v>173</v>
      </c>
      <c r="B30">
        <f>計算!P61</f>
        <v>56</v>
      </c>
      <c r="C30" t="str">
        <f>IF(I30=0,"",VLOOKUP(B30,計算!$D:$F,2,0))</f>
        <v/>
      </c>
      <c r="D30" t="str">
        <f t="shared" si="6"/>
        <v/>
      </c>
      <c r="E30" t="str">
        <f t="shared" si="7"/>
        <v/>
      </c>
      <c r="G30" s="3" t="s">
        <v>174</v>
      </c>
      <c r="H30" t="str">
        <f>IF(I30=0,"",VLOOKUP(B30,計算!$D:$Q,14,0))</f>
        <v/>
      </c>
      <c r="I30">
        <f>VLOOKUP(B30,計算!$D:$N,11,0)</f>
        <v>0</v>
      </c>
      <c r="J30" t="str">
        <f>IF(I30=0,"",VLOOKUP(B30,計算!$D:$N,5,0))</f>
        <v/>
      </c>
      <c r="K30" t="str">
        <f>IF(I30=0,"",VLOOKUP(B30,計算!$D:$F,3,0))</f>
        <v/>
      </c>
      <c r="L30" t="str">
        <f>IF(I30=0,"",VLOOKUP(B30,計算!$D:$J,7,0))</f>
        <v/>
      </c>
      <c r="M30" t="str">
        <f t="shared" si="3"/>
        <v/>
      </c>
      <c r="N30" t="str">
        <f t="shared" si="4"/>
        <v/>
      </c>
      <c r="O30" t="str">
        <f t="shared" si="5"/>
        <v/>
      </c>
      <c r="P30" s="3" t="s">
        <v>174</v>
      </c>
      <c r="Q30" t="str">
        <f>IF(I30=0,"",VLOOKUP(B30,計算!$D:$Q,14,0))</f>
        <v/>
      </c>
      <c r="R30" t="str">
        <f>IF(I30=0,"",VLOOKUP(B30,計算!$D:$N,6,0))</f>
        <v/>
      </c>
      <c r="S30" t="str">
        <f>IF(I30=0,"",VLOOKUP(B30,計算!$D:$G,4,0))</f>
        <v/>
      </c>
    </row>
    <row r="31" spans="1:19" x14ac:dyDescent="0.45">
      <c r="A31" s="64"/>
      <c r="B31">
        <f>計算!P63</f>
        <v>58</v>
      </c>
      <c r="C31" t="str">
        <f>IF(I31=0,"",VLOOKUP(B31,計算!$D:$F,2,0))</f>
        <v/>
      </c>
      <c r="D31" t="str">
        <f t="shared" si="6"/>
        <v/>
      </c>
      <c r="E31" t="str">
        <f t="shared" si="7"/>
        <v/>
      </c>
      <c r="G31" s="3" t="s">
        <v>175</v>
      </c>
      <c r="H31" t="str">
        <f>IF(I31=0,"",VLOOKUP(B31,計算!$D:$Q,14,0))</f>
        <v/>
      </c>
      <c r="I31">
        <f>VLOOKUP(B31,計算!$D:$N,11,0)</f>
        <v>0</v>
      </c>
      <c r="J31" t="str">
        <f>IF(I31=0,"",VLOOKUP(B31,計算!$D:$N,5,0))</f>
        <v/>
      </c>
      <c r="K31" t="str">
        <f>IF(I31=0,"",VLOOKUP(B31,計算!$D:$F,3,0))</f>
        <v/>
      </c>
      <c r="L31" t="str">
        <f>IF(I31=0,"",VLOOKUP(B31,計算!$D:$J,7,0))</f>
        <v/>
      </c>
      <c r="M31" t="str">
        <f t="shared" si="3"/>
        <v/>
      </c>
      <c r="N31" t="str">
        <f t="shared" si="4"/>
        <v/>
      </c>
      <c r="O31" t="str">
        <f t="shared" si="5"/>
        <v/>
      </c>
      <c r="P31" s="3" t="s">
        <v>175</v>
      </c>
      <c r="Q31" t="str">
        <f>IF(I31=0,"",VLOOKUP(B31,計算!$D:$Q,14,0))</f>
        <v/>
      </c>
      <c r="R31" t="str">
        <f>IF(I31=0,"",VLOOKUP(B31,計算!$D:$N,6,0))</f>
        <v/>
      </c>
      <c r="S31" t="str">
        <f>IF(I31=0,"",VLOOKUP(B31,計算!$D:$G,4,0))</f>
        <v/>
      </c>
    </row>
    <row r="32" spans="1:19" x14ac:dyDescent="0.45">
      <c r="A32" s="64" t="s">
        <v>176</v>
      </c>
      <c r="B32">
        <f>計算!P64</f>
        <v>59</v>
      </c>
      <c r="C32" t="str">
        <f>IF(I32=0,"",VLOOKUP(B32,計算!$D:$F,2,0))</f>
        <v/>
      </c>
      <c r="D32" t="str">
        <f t="shared" si="6"/>
        <v/>
      </c>
      <c r="E32" t="str">
        <f t="shared" si="7"/>
        <v/>
      </c>
      <c r="G32" s="3" t="s">
        <v>177</v>
      </c>
      <c r="H32" t="str">
        <f>IF(I32=0,"",VLOOKUP(B32,計算!$D:$Q,14,0))</f>
        <v/>
      </c>
      <c r="I32">
        <f>VLOOKUP(B32,計算!$D:$N,11,0)</f>
        <v>0</v>
      </c>
      <c r="J32" t="str">
        <f>IF(I32=0,"",VLOOKUP(B32,計算!$D:$N,5,0))</f>
        <v/>
      </c>
      <c r="K32" t="str">
        <f>IF(I32=0,"",VLOOKUP(B32,計算!$D:$F,3,0))</f>
        <v/>
      </c>
      <c r="L32" t="str">
        <f>IF(I32=0,"",VLOOKUP(B32,計算!$D:$J,7,0))</f>
        <v/>
      </c>
      <c r="M32" t="str">
        <f t="shared" si="3"/>
        <v/>
      </c>
      <c r="N32" t="str">
        <f t="shared" si="4"/>
        <v/>
      </c>
      <c r="O32" t="str">
        <f t="shared" si="5"/>
        <v/>
      </c>
      <c r="P32" s="3" t="s">
        <v>177</v>
      </c>
      <c r="Q32" t="str">
        <f>IF(I32=0,"",VLOOKUP(B32,計算!$D:$Q,14,0))</f>
        <v/>
      </c>
      <c r="R32" t="str">
        <f>IF(I32=0,"",VLOOKUP(B32,計算!$D:$N,6,0))</f>
        <v/>
      </c>
      <c r="S32" t="str">
        <f>IF(I32=0,"",VLOOKUP(B32,計算!$D:$G,4,0))</f>
        <v/>
      </c>
    </row>
    <row r="33" spans="1:19" x14ac:dyDescent="0.45">
      <c r="A33" s="64"/>
      <c r="B33">
        <f>計算!P67</f>
        <v>62</v>
      </c>
      <c r="C33" t="str">
        <f>IF(I33=0,"",VLOOKUP(B33,計算!$D:$F,2,0))</f>
        <v/>
      </c>
      <c r="D33" t="str">
        <f t="shared" si="6"/>
        <v/>
      </c>
      <c r="E33" t="str">
        <f t="shared" si="7"/>
        <v/>
      </c>
      <c r="G33" s="3" t="s">
        <v>178</v>
      </c>
      <c r="H33" t="str">
        <f>IF(I33=0,"",VLOOKUP(B33,計算!$D:$Q,14,0))</f>
        <v/>
      </c>
      <c r="I33">
        <f>VLOOKUP(B33,計算!$D:$N,11,0)</f>
        <v>0</v>
      </c>
      <c r="J33" t="str">
        <f>IF(I33=0,"",VLOOKUP(B33,計算!$D:$N,5,0))</f>
        <v/>
      </c>
      <c r="K33" t="str">
        <f>IF(I33=0,"",VLOOKUP(B33,計算!$D:$F,3,0))</f>
        <v/>
      </c>
      <c r="L33" t="str">
        <f>IF(I33=0,"",VLOOKUP(B33,計算!$D:$J,7,0))</f>
        <v/>
      </c>
      <c r="M33" t="str">
        <f t="shared" si="3"/>
        <v/>
      </c>
      <c r="N33" t="str">
        <f t="shared" si="4"/>
        <v/>
      </c>
      <c r="O33" t="str">
        <f t="shared" si="5"/>
        <v/>
      </c>
      <c r="P33" s="3" t="s">
        <v>178</v>
      </c>
      <c r="Q33" t="str">
        <f>IF(I33=0,"",VLOOKUP(B33,計算!$D:$Q,14,0))</f>
        <v/>
      </c>
      <c r="R33" t="str">
        <f>IF(I33=0,"",VLOOKUP(B33,計算!$D:$N,6,0))</f>
        <v/>
      </c>
      <c r="S33" t="str">
        <f>IF(I33=0,"",VLOOKUP(B33,計算!$D:$G,4,0))</f>
        <v/>
      </c>
    </row>
    <row r="34" spans="1:19" x14ac:dyDescent="0.45">
      <c r="A34" s="64" t="s">
        <v>214</v>
      </c>
      <c r="B34">
        <f>計算!P71</f>
        <v>66</v>
      </c>
      <c r="C34" t="str">
        <f>IF(I34=0,"",VLOOKUP(B34,計算!$D:$F,2,0))</f>
        <v/>
      </c>
      <c r="D34" t="str">
        <f t="shared" si="6"/>
        <v/>
      </c>
      <c r="E34" t="str">
        <f t="shared" si="7"/>
        <v/>
      </c>
      <c r="G34" s="3" t="s">
        <v>180</v>
      </c>
      <c r="H34" t="str">
        <f>IF(I34=0,"",VLOOKUP(B34,計算!$D:$Q,14,0))</f>
        <v/>
      </c>
      <c r="I34">
        <f>VLOOKUP(B34,計算!$D:$N,11,0)</f>
        <v>0</v>
      </c>
      <c r="J34" t="str">
        <f>IF(I34=0,"",VLOOKUP(B34,計算!$D:$N,5,0))</f>
        <v/>
      </c>
      <c r="K34" t="str">
        <f>IF(I34=0,"",VLOOKUP(B34,計算!$D:$F,3,0))</f>
        <v/>
      </c>
      <c r="L34" t="str">
        <f>IF(I34=0,"",VLOOKUP(B34,計算!$D:$J,7,0))</f>
        <v/>
      </c>
      <c r="M34" t="str">
        <f t="shared" si="3"/>
        <v/>
      </c>
      <c r="N34" t="str">
        <f t="shared" si="4"/>
        <v/>
      </c>
      <c r="O34" t="str">
        <f t="shared" si="5"/>
        <v/>
      </c>
      <c r="P34" s="3" t="s">
        <v>180</v>
      </c>
      <c r="Q34" t="str">
        <f>IF(I34=0,"",VLOOKUP(B34,計算!$D:$Q,14,0))</f>
        <v/>
      </c>
      <c r="R34" t="str">
        <f>IF(I34=0,"",VLOOKUP(B34,計算!$D:$N,6,0))</f>
        <v/>
      </c>
      <c r="S34" t="str">
        <f>IF(I34=0,"",VLOOKUP(B34,計算!$D:$G,4,0))</f>
        <v/>
      </c>
    </row>
    <row r="35" spans="1:19" x14ac:dyDescent="0.45">
      <c r="A35" s="64"/>
      <c r="B35">
        <f>計算!P72</f>
        <v>67</v>
      </c>
      <c r="C35" t="str">
        <f>IF(I35=0,"",VLOOKUP(B35,計算!$D:$F,2,0))</f>
        <v/>
      </c>
      <c r="D35" t="str">
        <f t="shared" si="6"/>
        <v/>
      </c>
      <c r="E35" t="str">
        <f t="shared" si="7"/>
        <v/>
      </c>
      <c r="G35" s="3" t="s">
        <v>181</v>
      </c>
      <c r="H35" t="str">
        <f>IF(I35=0,"",VLOOKUP(B35,計算!$D:$Q,14,0))</f>
        <v/>
      </c>
      <c r="I35">
        <f>VLOOKUP(B35,計算!$D:$N,11,0)</f>
        <v>0</v>
      </c>
      <c r="J35" t="str">
        <f>IF(I35=0,"",VLOOKUP(B35,計算!$D:$N,5,0))</f>
        <v/>
      </c>
      <c r="K35" t="str">
        <f>IF(I35=0,"",VLOOKUP(B35,計算!$D:$F,3,0))</f>
        <v/>
      </c>
      <c r="L35" t="str">
        <f>IF(I35=0,"",VLOOKUP(B35,計算!$D:$J,7,0))</f>
        <v/>
      </c>
      <c r="M35" t="str">
        <f t="shared" si="3"/>
        <v/>
      </c>
      <c r="N35" t="str">
        <f t="shared" si="4"/>
        <v/>
      </c>
      <c r="O35" t="str">
        <f t="shared" si="5"/>
        <v/>
      </c>
      <c r="P35" s="3" t="s">
        <v>181</v>
      </c>
      <c r="Q35" t="str">
        <f>IF(I35=0,"",VLOOKUP(B35,計算!$D:$Q,14,0))</f>
        <v/>
      </c>
      <c r="R35" t="str">
        <f>IF(I35=0,"",VLOOKUP(B35,計算!$D:$N,6,0))</f>
        <v/>
      </c>
      <c r="S35" t="str">
        <f>IF(I35=0,"",VLOOKUP(B35,計算!$D:$G,4,0))</f>
        <v/>
      </c>
    </row>
    <row r="36" spans="1:19" x14ac:dyDescent="0.45">
      <c r="A36" s="64"/>
      <c r="B36">
        <f>計算!P73</f>
        <v>68</v>
      </c>
      <c r="C36" t="str">
        <f>IF(I36=0,"",VLOOKUP(B36,計算!$D:$F,2,0))</f>
        <v/>
      </c>
      <c r="D36" t="str">
        <f t="shared" si="6"/>
        <v/>
      </c>
      <c r="E36" t="str">
        <f t="shared" si="7"/>
        <v/>
      </c>
      <c r="G36" s="3" t="s">
        <v>182</v>
      </c>
      <c r="H36" t="str">
        <f>IF(I36=0,"",VLOOKUP(B36,計算!$D:$Q,14,0))</f>
        <v/>
      </c>
      <c r="I36">
        <f>VLOOKUP(B36,計算!$D:$N,11,0)</f>
        <v>0</v>
      </c>
      <c r="J36" t="str">
        <f>IF(I36=0,"",VLOOKUP(B36,計算!$D:$N,5,0))</f>
        <v/>
      </c>
      <c r="K36" t="str">
        <f>IF(I36=0,"",VLOOKUP(B36,計算!$D:$F,3,0))</f>
        <v/>
      </c>
      <c r="L36" t="str">
        <f>IF(I36=0,"",VLOOKUP(B36,計算!$D:$J,7,0))</f>
        <v/>
      </c>
      <c r="M36" t="str">
        <f t="shared" si="3"/>
        <v/>
      </c>
      <c r="N36" t="str">
        <f t="shared" si="4"/>
        <v/>
      </c>
      <c r="O36" t="str">
        <f t="shared" si="5"/>
        <v/>
      </c>
      <c r="P36" s="3" t="s">
        <v>182</v>
      </c>
      <c r="Q36" t="str">
        <f>IF(I36=0,"",VLOOKUP(B36,計算!$D:$Q,14,0))</f>
        <v/>
      </c>
      <c r="R36" t="str">
        <f>IF(I36=0,"",VLOOKUP(B36,計算!$D:$N,6,0))</f>
        <v/>
      </c>
      <c r="S36" t="str">
        <f>IF(I36=0,"",VLOOKUP(B36,計算!$D:$G,4,0))</f>
        <v/>
      </c>
    </row>
    <row r="37" spans="1:19" x14ac:dyDescent="0.45">
      <c r="A37" s="64"/>
      <c r="B37">
        <f>計算!P75</f>
        <v>70</v>
      </c>
      <c r="C37" t="str">
        <f>IF(I37=0,"",VLOOKUP(B37,計算!$D:$F,2,0))</f>
        <v/>
      </c>
      <c r="D37" t="str">
        <f t="shared" si="6"/>
        <v/>
      </c>
      <c r="E37" t="str">
        <f t="shared" si="7"/>
        <v/>
      </c>
      <c r="G37" s="3" t="s">
        <v>183</v>
      </c>
      <c r="H37" t="str">
        <f>IF(I37=0,"",VLOOKUP(B37,計算!$D:$Q,14,0))</f>
        <v/>
      </c>
      <c r="I37">
        <f>VLOOKUP(B37,計算!$D:$N,11,0)</f>
        <v>0</v>
      </c>
      <c r="J37" t="str">
        <f>IF(I37=0,"",VLOOKUP(B37,計算!$D:$N,5,0))</f>
        <v/>
      </c>
      <c r="K37" t="str">
        <f>IF(I37=0,"",VLOOKUP(B37,計算!$D:$F,3,0))</f>
        <v/>
      </c>
      <c r="L37" t="str">
        <f>IF(I37=0,"",VLOOKUP(B37,計算!$D:$J,7,0))</f>
        <v/>
      </c>
      <c r="M37" t="str">
        <f t="shared" si="3"/>
        <v/>
      </c>
      <c r="N37" t="str">
        <f t="shared" si="4"/>
        <v/>
      </c>
      <c r="O37" t="str">
        <f t="shared" si="5"/>
        <v/>
      </c>
      <c r="P37" s="3" t="s">
        <v>183</v>
      </c>
      <c r="Q37" t="str">
        <f>IF(I37=0,"",VLOOKUP(B37,計算!$D:$Q,14,0))</f>
        <v/>
      </c>
      <c r="R37" t="str">
        <f>IF(I37=0,"",VLOOKUP(B37,計算!$D:$N,6,0))</f>
        <v/>
      </c>
      <c r="S37" t="str">
        <f>IF(I37=0,"",VLOOKUP(B37,計算!$D:$G,4,0))</f>
        <v/>
      </c>
    </row>
    <row r="38" spans="1:19" x14ac:dyDescent="0.45">
      <c r="A38" s="64" t="s">
        <v>217</v>
      </c>
      <c r="B38">
        <f>計算!P76</f>
        <v>71</v>
      </c>
      <c r="C38" t="str">
        <f>IF(I38=0,"",VLOOKUP(B38,計算!$D:$F,2,0))</f>
        <v/>
      </c>
      <c r="D38" t="str">
        <f t="shared" si="6"/>
        <v/>
      </c>
      <c r="E38" t="str">
        <f t="shared" si="7"/>
        <v/>
      </c>
      <c r="G38" s="3" t="s">
        <v>185</v>
      </c>
      <c r="H38" t="str">
        <f>IF(I38=0,"",VLOOKUP(B38,計算!$D:$Q,14,0))</f>
        <v/>
      </c>
      <c r="I38">
        <f>VLOOKUP(B38,計算!$D:$N,11,0)</f>
        <v>0</v>
      </c>
      <c r="J38" t="str">
        <f>IF(I38=0,"",VLOOKUP(B38,計算!$D:$N,5,0))</f>
        <v/>
      </c>
      <c r="K38" t="str">
        <f>IF(I38=0,"",VLOOKUP(B38,計算!$D:$F,3,0))</f>
        <v/>
      </c>
      <c r="L38" t="str">
        <f>IF(I38=0,"",VLOOKUP(B38,計算!$D:$J,7,0))</f>
        <v/>
      </c>
      <c r="M38" t="str">
        <f t="shared" si="3"/>
        <v/>
      </c>
      <c r="N38" t="str">
        <f t="shared" si="4"/>
        <v/>
      </c>
      <c r="O38" t="str">
        <f t="shared" si="5"/>
        <v/>
      </c>
      <c r="P38" s="3" t="s">
        <v>185</v>
      </c>
      <c r="Q38" t="str">
        <f>IF(I38=0,"",VLOOKUP(B38,計算!$D:$Q,14,0))</f>
        <v/>
      </c>
      <c r="R38" t="str">
        <f>IF(I38=0,"",VLOOKUP(B38,計算!$D:$N,6,0))</f>
        <v/>
      </c>
      <c r="S38" t="str">
        <f>IF(I38=0,"",VLOOKUP(B38,計算!$D:$G,4,0))</f>
        <v/>
      </c>
    </row>
    <row r="39" spans="1:19" x14ac:dyDescent="0.45">
      <c r="A39" s="64"/>
      <c r="B39">
        <f>計算!P79</f>
        <v>74</v>
      </c>
      <c r="C39" t="str">
        <f>IF(I39=0,"",VLOOKUP(B39,計算!$D:$F,2,0))</f>
        <v/>
      </c>
      <c r="E39" t="str">
        <f t="shared" si="7"/>
        <v/>
      </c>
      <c r="G39" s="3" t="s">
        <v>186</v>
      </c>
      <c r="H39" t="str">
        <f>IF(I39=0,"",VLOOKUP(B39,計算!$D:$Q,14,0))</f>
        <v/>
      </c>
      <c r="I39">
        <f>VLOOKUP(B39,計算!$D:$N,11,0)</f>
        <v>0</v>
      </c>
      <c r="J39" t="str">
        <f>IF(I39=0,"",VLOOKUP(B39,計算!$D:$N,5,0))</f>
        <v/>
      </c>
      <c r="K39" t="str">
        <f>IF(I39=0,"",VLOOKUP(B39,計算!$D:$F,3,0))</f>
        <v/>
      </c>
      <c r="L39" t="str">
        <f>IF(I39=0,"",VLOOKUP(B39,計算!$D:$J,7,0))</f>
        <v/>
      </c>
      <c r="M39" t="str">
        <f t="shared" si="3"/>
        <v/>
      </c>
      <c r="N39" t="str">
        <f t="shared" si="4"/>
        <v/>
      </c>
      <c r="O39" t="str">
        <f t="shared" si="5"/>
        <v/>
      </c>
      <c r="P39" s="3" t="s">
        <v>186</v>
      </c>
      <c r="Q39" t="str">
        <f>IF(I39=0,"",VLOOKUP(B39,計算!$D:$Q,14,0))</f>
        <v/>
      </c>
      <c r="R39" t="str">
        <f>IF(I39=0,"",VLOOKUP(B39,計算!$D:$N,6,0))</f>
        <v/>
      </c>
      <c r="S39" t="str">
        <f>IF(I39=0,"",VLOOKUP(B39,計算!$D:$G,4,0))</f>
        <v/>
      </c>
    </row>
  </sheetData>
  <sheetProtection algorithmName="SHA-512" hashValue="q17bbvY6SFFdXYag+kr0CTsFYN2XNw4kUKA/h9ewbpfe9ktxBSQGhiNnrozwT8d9zNZ5wdQEepWoLHhAl9vd5w==" saltValue="xwZVWwKFB7hiO21rEGy9sQ==" spinCount="100000" sheet="1" objects="1" scenarios="1"/>
  <mergeCells count="9">
    <mergeCell ref="A30:A31"/>
    <mergeCell ref="A32:A33"/>
    <mergeCell ref="A34:A37"/>
    <mergeCell ref="A38:A39"/>
    <mergeCell ref="A4:A5"/>
    <mergeCell ref="A6:A8"/>
    <mergeCell ref="A16:A18"/>
    <mergeCell ref="A19:A23"/>
    <mergeCell ref="A26:A2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プロフィール</vt:lpstr>
      <vt:lpstr>記入欄（ポスト）</vt:lpstr>
      <vt:lpstr>個別の指導計画参考 (知的)</vt:lpstr>
      <vt:lpstr>個別の指導計画参考 (自閉)</vt:lpstr>
      <vt:lpstr>計算</vt:lpstr>
      <vt:lpstr>できている項目</vt:lpstr>
      <vt:lpstr>次の目標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2020-04-13T23:50:47Z</cp:lastPrinted>
  <dcterms:created xsi:type="dcterms:W3CDTF">2019-10-15T00:21:46Z</dcterms:created>
  <dcterms:modified xsi:type="dcterms:W3CDTF">2020-04-17T06:20:20Z</dcterms:modified>
</cp:coreProperties>
</file>